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075" windowHeight="4680" tabRatio="949" activeTab="9"/>
  </bookViews>
  <sheets>
    <sheet name="sheet 1" sheetId="1" r:id="rId1"/>
    <sheet name="sheet 1a" sheetId="2" r:id="rId2"/>
    <sheet name="sheet 1b" sheetId="3" r:id="rId3"/>
    <sheet name="sheet 1c" sheetId="4" r:id="rId4"/>
    <sheet name="sheet 1d" sheetId="5" r:id="rId5"/>
    <sheet name="sheet 2" sheetId="6" r:id="rId6"/>
    <sheet name="sheet 3" sheetId="7" r:id="rId7"/>
    <sheet name="sheet 3a" sheetId="8" r:id="rId8"/>
    <sheet name="sheet 3b" sheetId="9" r:id="rId9"/>
    <sheet name="sheet 4" sheetId="10" r:id="rId10"/>
    <sheet name="sheet 5" sheetId="11" r:id="rId11"/>
    <sheet name="sheet 7" sheetId="12" r:id="rId12"/>
    <sheet name="sheet 10" sheetId="13" r:id="rId13"/>
    <sheet name="sheet 11" sheetId="14" r:id="rId14"/>
    <sheet name="sheet 11a" sheetId="15" r:id="rId15"/>
    <sheet name="sheet 12" sheetId="16" r:id="rId16"/>
    <sheet name="Sheet13" sheetId="17" r:id="rId17"/>
    <sheet name="Sheet14" sheetId="18" r:id="rId18"/>
    <sheet name="Sheet15" sheetId="19" r:id="rId19"/>
    <sheet name="Sheet16" sheetId="20" r:id="rId20"/>
    <sheet name="Sheet17" sheetId="21" r:id="rId21"/>
    <sheet name="Sheet17a" sheetId="22" r:id="rId22"/>
    <sheet name="Sheet18" sheetId="23" r:id="rId23"/>
    <sheet name="Sheet19" sheetId="24" r:id="rId24"/>
    <sheet name="Sheet 20" sheetId="25" r:id="rId25"/>
    <sheet name="Sheet 21" sheetId="26" r:id="rId26"/>
    <sheet name="Sheet 22" sheetId="27" r:id="rId27"/>
    <sheet name="Sheet 22a" sheetId="28" r:id="rId28"/>
    <sheet name="Sheet 23" sheetId="29" r:id="rId29"/>
    <sheet name="Sheet 24" sheetId="30" r:id="rId30"/>
    <sheet name="Sheet 25a" sheetId="31" r:id="rId31"/>
    <sheet name="Sheet 26" sheetId="32" r:id="rId32"/>
    <sheet name="Sheet 27" sheetId="33" r:id="rId33"/>
    <sheet name="Sheet 28" sheetId="34" r:id="rId34"/>
    <sheet name="sheet 29" sheetId="35" r:id="rId35"/>
    <sheet name="sheet 30" sheetId="36" r:id="rId36"/>
    <sheet name="sheet 8" sheetId="37" r:id="rId37"/>
    <sheet name="Sheet 31" sheetId="38" r:id="rId38"/>
    <sheet name="Sheet 31a" sheetId="39" r:id="rId39"/>
    <sheet name="Sheet 32" sheetId="40" r:id="rId40"/>
    <sheet name="sheet 33" sheetId="41" r:id="rId41"/>
    <sheet name="sheet 33a" sheetId="42" r:id="rId42"/>
    <sheet name="sheet 33b" sheetId="43" r:id="rId43"/>
    <sheet name="sheet 33c1" sheetId="44" r:id="rId44"/>
    <sheet name="sheet 34" sheetId="45" r:id="rId45"/>
    <sheet name="sheet 34a" sheetId="46" r:id="rId46"/>
    <sheet name="sheet 35" sheetId="47" r:id="rId47"/>
    <sheet name="sheet 35a" sheetId="48" r:id="rId48"/>
    <sheet name="sheet 36" sheetId="49" r:id="rId49"/>
    <sheet name="Sheet 37" sheetId="50" r:id="rId50"/>
    <sheet name="Sheet 38" sheetId="51" r:id="rId51"/>
    <sheet name="Sheet 39" sheetId="52" r:id="rId52"/>
  </sheets>
  <externalReferences>
    <externalReference r:id="rId55"/>
    <externalReference r:id="rId56"/>
    <externalReference r:id="rId57"/>
    <externalReference r:id="rId58"/>
  </externalReferences>
  <definedNames>
    <definedName name="\A" localSheetId="13">#REF!</definedName>
    <definedName name="\A" localSheetId="14">#REF!</definedName>
    <definedName name="\A" localSheetId="15">#REF!</definedName>
    <definedName name="\A" localSheetId="24">#REF!</definedName>
    <definedName name="\A" localSheetId="25">#REF!</definedName>
    <definedName name="\A" localSheetId="28">#REF!</definedName>
    <definedName name="\A" localSheetId="29">#REF!</definedName>
    <definedName name="\A" localSheetId="31">#REF!</definedName>
    <definedName name="\A" localSheetId="32">#REF!</definedName>
    <definedName name="\A" localSheetId="33">#REF!</definedName>
    <definedName name="\A" localSheetId="34">#REF!</definedName>
    <definedName name="\A" localSheetId="35">#REF!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A" localSheetId="44">#REF!</definedName>
    <definedName name="\A" localSheetId="45">#REF!</definedName>
    <definedName name="\A" localSheetId="46">#REF!</definedName>
    <definedName name="\A" localSheetId="47">#REF!</definedName>
    <definedName name="\A" localSheetId="48">#REF!</definedName>
    <definedName name="\A" localSheetId="49">#REF!</definedName>
    <definedName name="\A" localSheetId="50">#REF!</definedName>
    <definedName name="\A" localSheetId="51">#REF!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#REF!</definedName>
    <definedName name="\B" localSheetId="13">#REF!</definedName>
    <definedName name="\B" localSheetId="14">#REF!</definedName>
    <definedName name="\B" localSheetId="15">#REF!</definedName>
    <definedName name="\B" localSheetId="24">#REF!</definedName>
    <definedName name="\B" localSheetId="25">#REF!</definedName>
    <definedName name="\B" localSheetId="28">#REF!</definedName>
    <definedName name="\B" localSheetId="29">#REF!</definedName>
    <definedName name="\B" localSheetId="31">#REF!</definedName>
    <definedName name="\B" localSheetId="32">#REF!</definedName>
    <definedName name="\B" localSheetId="33">#REF!</definedName>
    <definedName name="\B" localSheetId="34">#REF!</definedName>
    <definedName name="\B" localSheetId="35">#REF!</definedName>
    <definedName name="\B" localSheetId="37">#REF!</definedName>
    <definedName name="\B" localSheetId="38">#REF!</definedName>
    <definedName name="\B" localSheetId="39">#REF!</definedName>
    <definedName name="\B" localSheetId="40">#REF!</definedName>
    <definedName name="\B" localSheetId="41">#REF!</definedName>
    <definedName name="\B" localSheetId="42">#REF!</definedName>
    <definedName name="\B" localSheetId="43">#REF!</definedName>
    <definedName name="\B" localSheetId="44">#REF!</definedName>
    <definedName name="\B" localSheetId="45">#REF!</definedName>
    <definedName name="\B" localSheetId="46">#REF!</definedName>
    <definedName name="\B" localSheetId="47">#REF!</definedName>
    <definedName name="\B" localSheetId="48">#REF!</definedName>
    <definedName name="\B" localSheetId="49">#REF!</definedName>
    <definedName name="\B" localSheetId="50">#REF!</definedName>
    <definedName name="\B" localSheetId="51">#REF!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#REF!</definedName>
    <definedName name="_12A" localSheetId="30">#REF!</definedName>
    <definedName name="_12A">#REF!</definedName>
    <definedName name="_21" localSheetId="30">#REF!</definedName>
    <definedName name="_21">#REF!</definedName>
    <definedName name="_35_2" localSheetId="30">#REF!</definedName>
    <definedName name="_35_2">#REF!</definedName>
    <definedName name="_35A" localSheetId="30">#REF!</definedName>
    <definedName name="_35A">#REF!</definedName>
    <definedName name="_9B" localSheetId="30">#REF!</definedName>
    <definedName name="_9B">#REF!</definedName>
    <definedName name="FUNDED" localSheetId="30">#REF!</definedName>
    <definedName name="FUNDED">#REF!</definedName>
    <definedName name="L">'[3]A'!#REF!</definedName>
    <definedName name="LEGAL">'[3]A'!#REF!</definedName>
    <definedName name="P">'[3]A'!#REF!</definedName>
    <definedName name="POOF" localSheetId="30">#REF!</definedName>
    <definedName name="POOF">#REF!</definedName>
    <definedName name="_xlnm.Print_Area" localSheetId="0">'sheet 1'!$A$1:$BB$69</definedName>
    <definedName name="_xlnm.Print_Area" localSheetId="12">'sheet 10'!$A$1:$N$24</definedName>
    <definedName name="_xlnm.Print_Area" localSheetId="13">'sheet 11'!$A$1:$R$25</definedName>
    <definedName name="_xlnm.Print_Area" localSheetId="14">'sheet 11a'!$A$1:$R$25</definedName>
    <definedName name="_xlnm.Print_Area" localSheetId="15">'sheet 12'!$A$1:$R$25</definedName>
    <definedName name="_xlnm.Print_Area" localSheetId="1">'sheet 1a'!$A$1:$AU$58</definedName>
    <definedName name="_xlnm.Print_Area" localSheetId="3">'sheet 1c'!$A$1:$AV$69</definedName>
    <definedName name="_xlnm.Print_Area" localSheetId="5">'sheet 2'!$A$1:$AU$63</definedName>
    <definedName name="_xlnm.Print_Area" localSheetId="24">'Sheet 20'!$A$1:$D$44</definedName>
    <definedName name="_xlnm.Print_Area" localSheetId="25">'Sheet 21'!$A$1:$F$52</definedName>
    <definedName name="_xlnm.Print_Area" localSheetId="26">'Sheet 22'!$A$1:$E$68</definedName>
    <definedName name="_xlnm.Print_Area" localSheetId="27">'Sheet 22a'!$A$1:$I$58</definedName>
    <definedName name="_xlnm.Print_Area" localSheetId="28">'Sheet 23'!$A$1:$H$40</definedName>
    <definedName name="_xlnm.Print_Area" localSheetId="29">'Sheet 24'!$A$1:$H$41</definedName>
    <definedName name="_xlnm.Print_Area" localSheetId="31">'Sheet 26'!$A$1:$J$44</definedName>
    <definedName name="_xlnm.Print_Area" localSheetId="32">'Sheet 27'!$A$1:$F$54</definedName>
    <definedName name="_xlnm.Print_Area" localSheetId="33">'Sheet 28'!$A$1:$K$49</definedName>
    <definedName name="_xlnm.Print_Area" localSheetId="34">'sheet 29'!$A$1:$Q$30</definedName>
    <definedName name="_xlnm.Print_Area" localSheetId="6">'sheet 3'!$A$1:$E$48</definedName>
    <definedName name="_xlnm.Print_Area" localSheetId="35">'sheet 30'!$A$1:$Q$30</definedName>
    <definedName name="_xlnm.Print_Area" localSheetId="37">'Sheet 31'!$A$1:$I$51</definedName>
    <definedName name="_xlnm.Print_Area" localSheetId="38">'Sheet 31a'!$A$1:$I$51</definedName>
    <definedName name="_xlnm.Print_Area" localSheetId="39">'Sheet 32'!$A$1:$I$53</definedName>
    <definedName name="_xlnm.Print_Area" localSheetId="40">'sheet 33'!$A$1:$T$30</definedName>
    <definedName name="_xlnm.Print_Area" localSheetId="41">'sheet 33a'!$A$1:$T$30</definedName>
    <definedName name="_xlnm.Print_Area" localSheetId="42">'sheet 33b'!$A$1:$T$30</definedName>
    <definedName name="_xlnm.Print_Area" localSheetId="43">'sheet 33c1'!$A$1:$T$30</definedName>
    <definedName name="_xlnm.Print_Area" localSheetId="44">'sheet 34'!$A$1:$T$30</definedName>
    <definedName name="_xlnm.Print_Area" localSheetId="45">'sheet 34a'!$A$1:$K$30</definedName>
    <definedName name="_xlnm.Print_Area" localSheetId="46">'sheet 35'!$A$1:$R$27</definedName>
    <definedName name="_xlnm.Print_Area" localSheetId="47">'sheet 35a'!$A$1:$R$27</definedName>
    <definedName name="_xlnm.Print_Area" localSheetId="48">'sheet 36'!$A$1:$F$45</definedName>
    <definedName name="_xlnm.Print_Area" localSheetId="49">'Sheet 37'!$A$1:$I$53</definedName>
    <definedName name="_xlnm.Print_Area" localSheetId="50">'Sheet 38'!$A$1:$I$48</definedName>
    <definedName name="_xlnm.Print_Area" localSheetId="51">'Sheet 39'!$A$1:$J$60</definedName>
    <definedName name="_xlnm.Print_Area" localSheetId="8">'sheet 3b'!$A$1:$F$46</definedName>
    <definedName name="_xlnm.Print_Area" localSheetId="9">'sheet 4'!$A$1:$E$47</definedName>
    <definedName name="_xlnm.Print_Area" localSheetId="10">'sheet 5'!$A$1:$E$41</definedName>
    <definedName name="_xlnm.Print_Area" localSheetId="11">'sheet 7'!$A$1:$S$30</definedName>
    <definedName name="_xlnm.Print_Area" localSheetId="36">'sheet 8'!$A$1:$E$51</definedName>
    <definedName name="_xlnm.Print_Area" localSheetId="16">'Sheet13'!$A$1:$F$51</definedName>
    <definedName name="_xlnm.Print_Area" localSheetId="17">'Sheet14'!$A$1:$F$53</definedName>
    <definedName name="_xlnm.Print_Area" localSheetId="18">'Sheet15'!$A$1:$H$50</definedName>
    <definedName name="_xlnm.Print_Area" localSheetId="19">'Sheet16'!$A$1:$F$55</definedName>
    <definedName name="_xlnm.Print_Area" localSheetId="20">'Sheet17'!$A$1:$H$52</definedName>
    <definedName name="_xlnm.Print_Area" localSheetId="21">'Sheet17a'!$A$1:$I$43</definedName>
    <definedName name="_xlnm.Print_Area" localSheetId="22">'Sheet18'!$A$1:$E$43</definedName>
    <definedName name="_xlnm.Print_Area" localSheetId="23">'Sheet19'!$A$1:$F$44</definedName>
    <definedName name="UNFUNDED" localSheetId="30">#REF!</definedName>
    <definedName name="UNFUNDED">#REF!</definedName>
    <definedName name="wrn.FINSTMT." localSheetId="14"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12";#N/A,#N/A,FALSE,"Sheet13";#N/A,#N/A,FALSE,"Sheet14";#N/A,#N/A,FALSE,"Sheet15";#N/A,#N/A,FALSE,"Sheet16";#N/A,#N/A,FALSE,"Sheet17";#N/A,#N/A,FALSE,"Sheet17a";#N/A,#N/A,FALSE,"Sheet18";#N/A,#N/A,FALSE,"Sheet19";#N/A,#N/A,FALSE,"Sheet 20";#N/A,#N/A,FALSE,"Sheet 21";#N/A,#N/A,FALSE,"Sheet 22";#N/A,#N/A,FALSE,"Sheet 23";#N/A,#N/A,FALSE,"Sheet 24";#N/A,#N/A,FALSE,"Sheet 26";#N/A,#N/A,FALSE,"Sheet 27";#N/A,#N/A,FALSE,"Sheet 28";#N/A,#N/A,FALSE,"sheet 29";#N/A,#N/A,FALSE,"sheet 30";#N/A,#N/A,FALSE,"Sheet 31";#N/A,#N/A,FALSE,"Sheet 32";#N/A,#N/A,FALSE,"sheet 33";#N/A,#N/A,FALSE,"sheet 34";#N/A,#N/A,FALSE,"sheet 35";#N/A,#N/A,FALSE,"sheet 35a";#N/A,#N/A,FALSE,"sheet 36";#N/A,#N/A,FALSE,"Sheet 37";#N/A,#N/A,FALSE,"Sheet 38";#N/A,#N/A,FALSE,"Sheet 39"}</definedName>
    <definedName name="wrn.FINSTMT." localSheetId="3"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12";#N/A,#N/A,FALSE,"Sheet13";#N/A,#N/A,FALSE,"Sheet14";#N/A,#N/A,FALSE,"Sheet15";#N/A,#N/A,FALSE,"Sheet16";#N/A,#N/A,FALSE,"Sheet17";#N/A,#N/A,FALSE,"Sheet17a";#N/A,#N/A,FALSE,"Sheet18";#N/A,#N/A,FALSE,"Sheet19";#N/A,#N/A,FALSE,"Sheet 20";#N/A,#N/A,FALSE,"Sheet 21";#N/A,#N/A,FALSE,"Sheet 22";#N/A,#N/A,FALSE,"Sheet 23";#N/A,#N/A,FALSE,"Sheet 24";#N/A,#N/A,FALSE,"Sheet 26";#N/A,#N/A,FALSE,"Sheet 27";#N/A,#N/A,FALSE,"Sheet 28";#N/A,#N/A,FALSE,"sheet 29";#N/A,#N/A,FALSE,"sheet 30";#N/A,#N/A,FALSE,"Sheet 31";#N/A,#N/A,FALSE,"Sheet 32";#N/A,#N/A,FALSE,"sheet 33";#N/A,#N/A,FALSE,"sheet 34";#N/A,#N/A,FALSE,"sheet 35";#N/A,#N/A,FALSE,"sheet 35a";#N/A,#N/A,FALSE,"sheet 36";#N/A,#N/A,FALSE,"Sheet 37";#N/A,#N/A,FALSE,"Sheet 38";#N/A,#N/A,FALSE,"Sheet 39"}</definedName>
    <definedName name="wrn.FINSTMT." localSheetId="4"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12";#N/A,#N/A,FALSE,"Sheet13";#N/A,#N/A,FALSE,"Sheet14";#N/A,#N/A,FALSE,"Sheet15";#N/A,#N/A,FALSE,"Sheet16";#N/A,#N/A,FALSE,"Sheet17";#N/A,#N/A,FALSE,"Sheet17a";#N/A,#N/A,FALSE,"Sheet18";#N/A,#N/A,FALSE,"Sheet19";#N/A,#N/A,FALSE,"Sheet 20";#N/A,#N/A,FALSE,"Sheet 21";#N/A,#N/A,FALSE,"Sheet 22";#N/A,#N/A,FALSE,"Sheet 23";#N/A,#N/A,FALSE,"Sheet 24";#N/A,#N/A,FALSE,"Sheet 26";#N/A,#N/A,FALSE,"Sheet 27";#N/A,#N/A,FALSE,"Sheet 28";#N/A,#N/A,FALSE,"sheet 29";#N/A,#N/A,FALSE,"sheet 30";#N/A,#N/A,FALSE,"Sheet 31";#N/A,#N/A,FALSE,"Sheet 32";#N/A,#N/A,FALSE,"sheet 33";#N/A,#N/A,FALSE,"sheet 34";#N/A,#N/A,FALSE,"sheet 35";#N/A,#N/A,FALSE,"sheet 35a";#N/A,#N/A,FALSE,"sheet 36";#N/A,#N/A,FALSE,"Sheet 37";#N/A,#N/A,FALSE,"Sheet 38";#N/A,#N/A,FALSE,"Sheet 39"}</definedName>
    <definedName name="wrn.FINSTMT." localSheetId="24"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25"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28"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29"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0"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12";#N/A,#N/A,FALSE,"Sheet13";#N/A,#N/A,FALSE,"Sheet14";#N/A,#N/A,FALSE,"Sheet15";#N/A,#N/A,FALSE,"Sheet16";#N/A,#N/A,FALSE,"Sheet17";#N/A,#N/A,FALSE,"Sheet17a";#N/A,#N/A,FALSE,"Sheet18";#N/A,#N/A,FALSE,"Sheet19";#N/A,#N/A,FALSE,"Sheet 20";#N/A,#N/A,FALSE,"Sheet 21";#N/A,#N/A,FALSE,"Sheet 22";#N/A,#N/A,FALSE,"Sheet 23";#N/A,#N/A,FALSE,"Sheet 24";#N/A,#N/A,FALSE,"Sheet 26";#N/A,#N/A,FALSE,"Sheet 27";#N/A,#N/A,FALSE,"Sheet 28";#N/A,#N/A,FALSE,"sheet 29";#N/A,#N/A,FALSE,"sheet 30";#N/A,#N/A,FALSE,"Sheet 31";#N/A,#N/A,FALSE,"Sheet 32";#N/A,#N/A,FALSE,"sheet 33";#N/A,#N/A,FALSE,"sheet 34";#N/A,#N/A,FALSE,"sheet 35";#N/A,#N/A,FALSE,"sheet 35a";#N/A,#N/A,FALSE,"sheet 36";#N/A,#N/A,FALSE,"Sheet 37";#N/A,#N/A,FALSE,"Sheet 38";#N/A,#N/A,FALSE,"Sheet 39"}</definedName>
    <definedName name="wrn.FINSTMT." localSheetId="31"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2"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3"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4"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5"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7"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8"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39"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0"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1"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2"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3"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4"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5"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6"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7"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8"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49"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50"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51"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8"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12";#N/A,#N/A,FALSE,"Sheet13";#N/A,#N/A,FALSE,"Sheet14";#N/A,#N/A,FALSE,"Sheet15";#N/A,#N/A,FALSE,"Sheet16";#N/A,#N/A,FALSE,"Sheet17";#N/A,#N/A,FALSE,"Sheet17a";#N/A,#N/A,FALSE,"Sheet18";#N/A,#N/A,FALSE,"Sheet19";#N/A,#N/A,FALSE,"Sheet 20";#N/A,#N/A,FALSE,"Sheet 21";#N/A,#N/A,FALSE,"Sheet 22";#N/A,#N/A,FALSE,"Sheet 23";#N/A,#N/A,FALSE,"Sheet 24";#N/A,#N/A,FALSE,"Sheet 26";#N/A,#N/A,FALSE,"Sheet 27";#N/A,#N/A,FALSE,"Sheet 28";#N/A,#N/A,FALSE,"sheet 29";#N/A,#N/A,FALSE,"sheet 30";#N/A,#N/A,FALSE,"Sheet 31";#N/A,#N/A,FALSE,"Sheet 32";#N/A,#N/A,FALSE,"sheet 33";#N/A,#N/A,FALSE,"sheet 34";#N/A,#N/A,FALSE,"sheet 35";#N/A,#N/A,FALSE,"sheet 35a";#N/A,#N/A,FALSE,"sheet 36";#N/A,#N/A,FALSE,"Sheet 37";#N/A,#N/A,FALSE,"Sheet 38";#N/A,#N/A,FALSE,"Sheet 39"}</definedName>
    <definedName name="wrn.FINSTMT." localSheetId="21"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22"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localSheetId="23"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definedName>
    <definedName name="wrn.FINSTMT." hidden="1">{#N/A,#N/A,FALSE,"sheet 1";#N/A,#N/A,FALSE,"sheet 1a";#N/A,#N/A,FALSE,"sheet 1b";#N/A,#N/A,FALSE,"sheet 2";#N/A,#N/A,FALSE,"sheet 3";#N/A,#N/A,FALSE,"sheet 3a";#N/A,#N/A,FALSE,"sheet 5";#N/A,#N/A,FALSE,"sheet 4";#N/A,#N/A,FALSE,"sheet 6";#N/A,#N/A,FALSE,"sheet 6a";#N/A,#N/A,FALSE,"sheet 7";#N/A,#N/A,FALSE,"sheet 8";#N/A,#N/A,FALSE,"sheet 9";#N/A,#N/A,FALSE,"sheet 9a";#N/A,#N/A,FALSE,"sheet 9b";#N/A,#N/A,FALSE,"sheet 10";#N/A,#N/A,FALSE,"sheet 11";#N/A,#N/A,FALSE,"sheet 12";#N/A,#N/A,FALSE,"Sheet13";#N/A,#N/A,FALSE,"Sheet14";#N/A,#N/A,FALSE,"Sheet15";#N/A,#N/A,FALSE,"Sheet16";#N/A,#N/A,FALSE,"Sheet17";#N/A,#N/A,FALSE,"Sheet17a";#N/A,#N/A,FALSE,"Sheet18";#N/A,#N/A,FALSE,"Sheet19";#N/A,#N/A,FALSE,"Sheet 20";#N/A,#N/A,FALSE,"Sheet 21";#N/A,#N/A,FALSE,"Sheet 22";#N/A,#N/A,FALSE,"Sheet 23";#N/A,#N/A,FALSE,"Sheet 24";#N/A,#N/A,FALSE,"Sheet 26";#N/A,#N/A,FALSE,"Sheet 27";#N/A,#N/A,FALSE,"Sheet 28";#N/A,#N/A,FALSE,"sheet 29";#N/A,#N/A,FALSE,"sheet 30";#N/A,#N/A,FALSE,"Sheet 31";#N/A,#N/A,FALSE,"Sheet 32";#N/A,#N/A,FALSE,"sheet 33";#N/A,#N/A,FALSE,"sheet 34";#N/A,#N/A,FALSE,"sheet 35";#N/A,#N/A,FALSE,"sheet 35a";#N/A,#N/A,FALSE,"sheet 36";#N/A,#N/A,FALSE,"Sheet 37";#N/A,#N/A,FALSE,"Sheet 38";#N/A,#N/A,FALSE,"Sheet 39"}</definedName>
  </definedNames>
  <calcPr fullCalcOnLoad="1"/>
</workbook>
</file>

<file path=xl/sharedStrings.xml><?xml version="1.0" encoding="utf-8"?>
<sst xmlns="http://schemas.openxmlformats.org/spreadsheetml/2006/main" count="2089" uniqueCount="1138">
  <si>
    <t>SCHEDULE OF IMPROVEMENT AUTHORIZATIONS ( GENERAL CAPITAL FUND)</t>
  </si>
  <si>
    <t>Specify each authorization by purpose. Do</t>
  </si>
  <si>
    <t>Authorizations</t>
  </si>
  <si>
    <t>not merely designate by code number.</t>
  </si>
  <si>
    <t>Funded</t>
  </si>
  <si>
    <t>Unfunded</t>
  </si>
  <si>
    <t>Place an * before each item of "Improvement " which represents a funding or refunding of an emergency authorization.</t>
  </si>
  <si>
    <t>SCHEDULE OF IMPROVEMENT AUTHORIZATIONS ( GENERAL CAPITAL FUND) (cont.)</t>
  </si>
  <si>
    <t>Highlands Plan Conformance Grant</t>
  </si>
  <si>
    <t>ANJEC Smart Growth Planning Assistance Grant</t>
  </si>
  <si>
    <t>Reduction in Speed Grant</t>
  </si>
  <si>
    <t>Bulletproof Vest Partnership</t>
  </si>
  <si>
    <t>Office of Emergency Management</t>
  </si>
  <si>
    <t xml:space="preserve"> ACCELERATED TAX SALE / TAX LEVY SALE - CHAPTER 99</t>
  </si>
  <si>
    <t xml:space="preserve"> Utilize this sheet only if you conducted an Accelerated Tax Sale or Tax Levy Sale pursuant to</t>
  </si>
  <si>
    <t xml:space="preserve"> Chapter 99, P.L. 1997.</t>
  </si>
  <si>
    <t>(1) Utilizing Accelerated Tax Sale</t>
  </si>
  <si>
    <t>Total of Line 10 Collected in Cash (sheet 22)..........................................................................$</t>
  </si>
  <si>
    <t>LESS: Proceeds from Accelerated Tax Sale.............................................................................</t>
  </si>
  <si>
    <t>NET Cash Collected</t>
  </si>
  <si>
    <t>....................................................................................$</t>
  </si>
  <si>
    <t>Percentage of Collection Excluding Accelerated Tax Sale Proceeds</t>
  </si>
  <si>
    <t>(Net Cash Collected divided by Item 5c) is..............................................................................</t>
  </si>
  <si>
    <t>(2) Utilizing Tax Levy Sale</t>
  </si>
  <si>
    <t>LESS: Proceeds from Tax Levy Sale (excluding premium)....................................................</t>
  </si>
  <si>
    <t>%</t>
  </si>
  <si>
    <t>Sheet 22a</t>
  </si>
  <si>
    <t>Franchise Fees</t>
  </si>
  <si>
    <t>Police Outside Detail Administrative and Fuel Fees</t>
  </si>
  <si>
    <t>Interfund Accounts Receivable:</t>
  </si>
  <si>
    <t>LEA Rebates</t>
  </si>
  <si>
    <t>DMV Motor Vehicle Fines</t>
  </si>
  <si>
    <t>Reimbursements</t>
  </si>
  <si>
    <t>Prior Year State Tax Appeals (Tax Overpayments)</t>
  </si>
  <si>
    <t>Total                                           70000 -</t>
  </si>
  <si>
    <t>GENERAL CAPITAL FUND</t>
  </si>
  <si>
    <t>SCHEDULE OF CAPITAL IMPROVEMENT FUND</t>
  </si>
  <si>
    <t>80031 -01</t>
  </si>
  <si>
    <t>80031 -02</t>
  </si>
  <si>
    <t>Improvement Authorizations Canceled</t>
  </si>
  <si>
    <t xml:space="preserve">          (financed in whole by the Capital Improvement Fund)</t>
  </si>
  <si>
    <t>80031 -03</t>
  </si>
  <si>
    <t>List by Improvements - Direct Charges Made for Preliminary Costs:</t>
  </si>
  <si>
    <t>Appropriated to Finance Improvement Authorizations</t>
  </si>
  <si>
    <t>80031 -04</t>
  </si>
  <si>
    <t>80031 -05</t>
  </si>
  <si>
    <t xml:space="preserve">   the appropriation is to be permitted to lapse.</t>
  </si>
  <si>
    <t>Sheet 36</t>
  </si>
  <si>
    <t>SCHEDULE OF DOWN PAYMENTS ON IMPROVEMENTS</t>
  </si>
  <si>
    <t>80030 -01</t>
  </si>
  <si>
    <t>80030 -02</t>
  </si>
  <si>
    <t>80030 -03</t>
  </si>
  <si>
    <t>80030 -04</t>
  </si>
  <si>
    <t>80030 -05</t>
  </si>
  <si>
    <t xml:space="preserve">       appropriation is permitted to lapse.</t>
  </si>
  <si>
    <t>AND DOWN PAYMENTS (N.J.S. 40A:2-11)</t>
  </si>
  <si>
    <t>GENERAL CAPITAL FUND ONLY</t>
  </si>
  <si>
    <t>Down Payment</t>
  </si>
  <si>
    <t>Amount of Down</t>
  </si>
  <si>
    <t>Appropriated</t>
  </si>
  <si>
    <t>Obligations</t>
  </si>
  <si>
    <t>Provided by</t>
  </si>
  <si>
    <t>Payment in Budget</t>
  </si>
  <si>
    <t>Ordinance</t>
  </si>
  <si>
    <t>Years</t>
  </si>
  <si>
    <t>Total   80032 -00</t>
  </si>
  <si>
    <t>NOTE - Where amount in column "Down Payment Provided by Ordinance" is LESS than 5% of amount in</t>
  </si>
  <si>
    <t xml:space="preserve">              column "Total Obligations Authorized", explanation must be made part of or attached to this sheet.</t>
  </si>
  <si>
    <t>Sheet 37</t>
  </si>
  <si>
    <t>STATEMENT OF CAPITAL SURPLUS</t>
  </si>
  <si>
    <t>80029 -01</t>
  </si>
  <si>
    <t>Funded Improvement Authorizations Canceled</t>
  </si>
  <si>
    <t>80029 -02</t>
  </si>
  <si>
    <t>80029 -03</t>
  </si>
  <si>
    <t>80029 -04</t>
  </si>
  <si>
    <t>BONDS ISSUED WITH A COVENANT OR COVENANTS</t>
  </si>
  <si>
    <t>MORRIS</t>
  </si>
  <si>
    <t>Alcohol Education and Rehabilitation Fund</t>
  </si>
  <si>
    <t>Municipal Alliance Funds - Regular</t>
  </si>
  <si>
    <t>Municipal Alliance Funds - Supplemental</t>
  </si>
  <si>
    <t>Due From</t>
  </si>
  <si>
    <t>Recycling</t>
  </si>
  <si>
    <t>Trust Fund</t>
  </si>
  <si>
    <t>Adm. Fee for Senior Citizens and Veterans Deductions</t>
  </si>
  <si>
    <t>(973) 625-8733</t>
  </si>
  <si>
    <t>1.  Amount of Serial Bonds Issued Under Provisions of Chapter 233,</t>
  </si>
  <si>
    <t xml:space="preserve">            P.L. 1944, Chapter 268. P.L. 1944, Chapter 428, P.L. 1943 or</t>
  </si>
  <si>
    <t>Clean Communities Grant</t>
  </si>
  <si>
    <t>Drunk Driving Enforcement Fund</t>
  </si>
  <si>
    <t>Body Armor Replacement Fund</t>
  </si>
  <si>
    <t>Federal and State Aid Receivable</t>
  </si>
  <si>
    <t xml:space="preserve">            Chapter 77, Article VI-A, P.L. 1945, with Covenant or Covenants;</t>
  </si>
  <si>
    <t>$</t>
  </si>
  <si>
    <t>3.  Amount of Bonds Issued Under Item 1</t>
  </si>
  <si>
    <t>4.  Amount of Interest on Bonds with a</t>
  </si>
  <si>
    <t>6.  Less Amount of Special Trust Fund to be Used</t>
  </si>
  <si>
    <t>7.  Net Appropriation Required</t>
  </si>
  <si>
    <t>Note A - This amount to be supported by confirmation from bank or banks.</t>
  </si>
  <si>
    <t>Amount Due From General Capital Fund</t>
  </si>
  <si>
    <t>Footnote: Any formula other than the one shown above and required to be used by covenant or covenants is to be attached hereto.</t>
  </si>
  <si>
    <t>Sheet 30</t>
  </si>
  <si>
    <t xml:space="preserve">Less: Line 7 </t>
  </si>
  <si>
    <t>Excess of Anticipated Revenues:</t>
  </si>
  <si>
    <t xml:space="preserve">         Miscellaneous Revenues Anticipated</t>
  </si>
  <si>
    <t>NOTE: Deferred charges for authorizations under N.J.S. 40A:4-55 (Tax Map etc.), N.J.S. 40A:4-55 (Flood Damage, etc.), N.J.S.</t>
  </si>
  <si>
    <t>40A:4-55.1 (Roads and Bridges, etc.) and N.J.S. 40A:4-55.13 (Public Exigencies, etc.) to the extent of emergency notes issued</t>
  </si>
  <si>
    <t>Item 5 must be shown as an item of appropriation, short extended, with Item 6 shown directly following as a deduction and with the</t>
  </si>
  <si>
    <t>Sheet 38</t>
  </si>
  <si>
    <t>MUNICIPALITIES ONLY</t>
  </si>
  <si>
    <t>IMPORTANT ! !</t>
  </si>
  <si>
    <t>This Sheet Must Be Completely Filled in or the Statement Will Be Considered Incomplete</t>
  </si>
  <si>
    <t>(N.J.S.A 52:27BB-55 as Amended by Chap. 211, P.L. 1981)</t>
  </si>
  <si>
    <t>A.</t>
  </si>
  <si>
    <t xml:space="preserve">  3.   Seventy (70) percent of Item 1</t>
  </si>
  <si>
    <t>(*) Including prepayments and overpayments applied.</t>
  </si>
  <si>
    <t>B.</t>
  </si>
  <si>
    <t>Answer YES or NO:</t>
  </si>
  <si>
    <t xml:space="preserve">   2. Have payments been made for all bonded obligations or notes due on or before</t>
  </si>
  <si>
    <t xml:space="preserve">      If answer is "NO" give details</t>
  </si>
  <si>
    <t>NOTE: If answer to Item B1 is YES, then Item B2 must be answered</t>
  </si>
  <si>
    <t>bonded obligations or notes exceed 25% of the total of appropriations for operating purposes in the</t>
  </si>
  <si>
    <t>budget for the year just ended ?     Answer YES or NO:</t>
  </si>
  <si>
    <t>D.</t>
  </si>
  <si>
    <t xml:space="preserve">            Levy -- </t>
  </si>
  <si>
    <t>=           $</t>
  </si>
  <si>
    <t>E.</t>
  </si>
  <si>
    <t>Unpaid</t>
  </si>
  <si>
    <t>1. State Taxes</t>
  </si>
  <si>
    <t>2. County Taxes</t>
  </si>
  <si>
    <t>3. Amount due Special Districts</t>
  </si>
  <si>
    <t>4. Amounts due School Districts for Local School Tax</t>
  </si>
  <si>
    <t>Sheet 39</t>
  </si>
  <si>
    <t>CHIEF FINANCIAL OFFICER</t>
  </si>
  <si>
    <t>Cash - Treasurer</t>
  </si>
  <si>
    <t>Subtotal Cash</t>
  </si>
  <si>
    <t>Tax Title Liens</t>
  </si>
  <si>
    <t>Property Acquired for Taxes - At Assessed Valuation</t>
  </si>
  <si>
    <t xml:space="preserve">             the governing body prior to introduction of municipal budget</t>
  </si>
  <si>
    <t>Appropriation Reserves</t>
  </si>
  <si>
    <t>Reserve for Encumbrances</t>
  </si>
  <si>
    <t>Prepaid Taxes</t>
  </si>
  <si>
    <t>Tax Overpayments</t>
  </si>
  <si>
    <t>Reserve for Receivables</t>
  </si>
  <si>
    <t>Fund Balance</t>
  </si>
  <si>
    <t>Sheet 29</t>
  </si>
  <si>
    <t>NOT APPLICABLE</t>
  </si>
  <si>
    <t>5. Veterans Deductions Allowed By Tax Collector</t>
  </si>
  <si>
    <t>10. Veterans Deductions Disallowed By Tax Collector</t>
  </si>
  <si>
    <t>Line 4 &amp; 5</t>
  </si>
  <si>
    <t>Sheet 10</t>
  </si>
  <si>
    <t>Sheet 11</t>
  </si>
  <si>
    <t>Encumbrances</t>
  </si>
  <si>
    <t>Sheet 34a</t>
  </si>
  <si>
    <t xml:space="preserve">SCHEDULE OF CAPITAL LEASE PROGRAM OBLIGATIONS </t>
  </si>
  <si>
    <t>Amount of</t>
  </si>
  <si>
    <t>Lease Obligations Outstanding</t>
  </si>
  <si>
    <t>For Interest/Fees</t>
  </si>
  <si>
    <t>Leases approved by LFB prior to July 1,2007</t>
  </si>
  <si>
    <t>Leases approved by LFB after July 1,2007</t>
  </si>
  <si>
    <t>Reserve</t>
  </si>
  <si>
    <t>For</t>
  </si>
  <si>
    <t>Sheet 11a</t>
  </si>
  <si>
    <t>Sheet 12</t>
  </si>
  <si>
    <t>N/A</t>
  </si>
  <si>
    <r>
      <t xml:space="preserve">NOTE THAT A TRIAL BALANCE IS REQUIRED AND </t>
    </r>
    <r>
      <rPr>
        <u val="single"/>
        <sz val="12"/>
        <rFont val="Times New Roman"/>
        <family val="1"/>
      </rPr>
      <t>NOT A BALANCE SHEET</t>
    </r>
  </si>
  <si>
    <t>MUNICIPAL BUDGET LOCAL EXAMINATION QUALIFICATION CERTIFICATION</t>
  </si>
  <si>
    <t>BY</t>
  </si>
  <si>
    <t>One of the following Certifications must be signed by the Chief Financial Officer if</t>
  </si>
  <si>
    <t>your municipality is eligible for local examination.</t>
  </si>
  <si>
    <t>CERTIFICATION OF QUALIFYING MUNICIPALITY</t>
  </si>
  <si>
    <t>appropriations;</t>
  </si>
  <si>
    <t>accountant on Sheet 1a of the Annual Financial Statement; and</t>
  </si>
  <si>
    <t>The current year budget does not contain a "CAP" waiver per N.J.S.A. 40A:4-45.3ee</t>
  </si>
  <si>
    <t>in accordance with N.J.A.C. 5:30-7.5.</t>
  </si>
  <si>
    <t>Municipality:</t>
  </si>
  <si>
    <t>Chief Financial Officer:</t>
  </si>
  <si>
    <t>Federal I. D. #</t>
  </si>
  <si>
    <t>Municipality</t>
  </si>
  <si>
    <t>County</t>
  </si>
  <si>
    <t>Report of Federal and State Financial Assistance</t>
  </si>
  <si>
    <t>Expenditure of Awards</t>
  </si>
  <si>
    <t>Fiscal Year Ending:</t>
  </si>
  <si>
    <t>(2)</t>
  </si>
  <si>
    <t>(3)</t>
  </si>
  <si>
    <t>Federal programs</t>
  </si>
  <si>
    <t>State</t>
  </si>
  <si>
    <t>Other Federal</t>
  </si>
  <si>
    <t>Programs</t>
  </si>
  <si>
    <t>(administered by</t>
  </si>
  <si>
    <t>the state)</t>
  </si>
  <si>
    <t>TOTAL</t>
  </si>
  <si>
    <t>Single Audit</t>
  </si>
  <si>
    <t>Program Specific Audit</t>
  </si>
  <si>
    <t>X</t>
  </si>
  <si>
    <t>Financial Statement Audit Performed in Accordance</t>
  </si>
  <si>
    <t>With Government Auditing Standards (Yellow Book)</t>
  </si>
  <si>
    <t>Note:</t>
  </si>
  <si>
    <t>All local governments, who are recipients of federal and state awards (financial assistance),</t>
  </si>
  <si>
    <t>must report the total amount of federal and state funds expended during its fiscal year and the</t>
  </si>
  <si>
    <t>Report expenditures from federal pass-through programs received directly from state government.</t>
  </si>
  <si>
    <t>Federal pass-through funds can be identified by the Catalog of Federal Domestic Assistance</t>
  </si>
  <si>
    <t>(CFDA) number reported in the State's grant/contract agreements.</t>
  </si>
  <si>
    <t>Report expenditures from state programs received directly from state government or indirectly from</t>
  </si>
  <si>
    <t>are no compliance requirements.</t>
  </si>
  <si>
    <t>Report expenditures from federal programs received directly from federal government or indirectly</t>
  </si>
  <si>
    <t>from entities other than state government</t>
  </si>
  <si>
    <t>Signature Of Chief Financial Officer</t>
  </si>
  <si>
    <t>Sheet 1d</t>
  </si>
  <si>
    <r>
      <t xml:space="preserve">The outstanding indebtedness of the previous fiscal year </t>
    </r>
    <r>
      <rPr>
        <b/>
        <sz val="12"/>
        <rFont val="Times New Roman"/>
        <family val="1"/>
      </rPr>
      <t>is not in excess of 3.5%</t>
    </r>
    <r>
      <rPr>
        <sz val="12"/>
        <rFont val="Times New Roman"/>
        <family val="1"/>
      </rPr>
      <t>;</t>
    </r>
  </si>
  <si>
    <r>
      <t xml:space="preserve">All emergencies approved for the previous fiscal year </t>
    </r>
    <r>
      <rPr>
        <b/>
        <sz val="12"/>
        <rFont val="Times New Roman"/>
        <family val="1"/>
      </rPr>
      <t>did not exceed 3%</t>
    </r>
    <r>
      <rPr>
        <sz val="12"/>
        <rFont val="Times New Roman"/>
        <family val="1"/>
      </rPr>
      <t xml:space="preserve"> of total </t>
    </r>
  </si>
  <si>
    <r>
      <t xml:space="preserve">The tax collection rate </t>
    </r>
    <r>
      <rPr>
        <b/>
        <sz val="12"/>
        <rFont val="Times New Roman"/>
        <family val="1"/>
      </rPr>
      <t>exceeded 90%</t>
    </r>
    <r>
      <rPr>
        <sz val="12"/>
        <rFont val="Times New Roman"/>
        <family val="1"/>
      </rPr>
      <t>;</t>
    </r>
  </si>
  <si>
    <r>
      <t xml:space="preserve">Total deferred charges </t>
    </r>
    <r>
      <rPr>
        <b/>
        <sz val="12"/>
        <rFont val="Times New Roman"/>
        <family val="1"/>
      </rPr>
      <t>did not equal or exceed 4%</t>
    </r>
    <r>
      <rPr>
        <sz val="12"/>
        <rFont val="Times New Roman"/>
        <family val="1"/>
      </rPr>
      <t xml:space="preserve"> of the total tax levy;</t>
    </r>
  </si>
  <si>
    <r>
      <t xml:space="preserve">There were </t>
    </r>
    <r>
      <rPr>
        <b/>
        <sz val="12"/>
        <rFont val="Times New Roman"/>
        <family val="1"/>
      </rPr>
      <t>no "procedural deficiencies" noted</t>
    </r>
    <r>
      <rPr>
        <sz val="12"/>
        <rFont val="Times New Roman"/>
        <family val="1"/>
      </rPr>
      <t xml:space="preserve"> by the registered municipal</t>
    </r>
  </si>
  <si>
    <r>
      <t xml:space="preserve">There was </t>
    </r>
    <r>
      <rPr>
        <b/>
        <sz val="12"/>
        <rFont val="Times New Roman"/>
        <family val="1"/>
      </rPr>
      <t>no operating deficit</t>
    </r>
    <r>
      <rPr>
        <sz val="12"/>
        <rFont val="Times New Roman"/>
        <family val="1"/>
      </rPr>
      <t xml:space="preserve"> for the previous year.</t>
    </r>
  </si>
  <si>
    <r>
      <t xml:space="preserve">The undersigned certifies that </t>
    </r>
    <r>
      <rPr>
        <u val="single"/>
        <sz val="12"/>
        <rFont val="Times New Roman"/>
        <family val="1"/>
      </rPr>
      <t xml:space="preserve">this municipality has complied in full in meeting </t>
    </r>
    <r>
      <rPr>
        <b/>
        <u val="single"/>
        <sz val="12"/>
        <rFont val="Times New Roman"/>
        <family val="1"/>
      </rPr>
      <t>ALL</t>
    </r>
  </si>
  <si>
    <r>
      <t>of the above criteria</t>
    </r>
    <r>
      <rPr>
        <sz val="12"/>
        <rFont val="Times New Roman"/>
        <family val="1"/>
      </rPr>
      <t xml:space="preserve"> in determining its qualification for local examination of its Budget</t>
    </r>
  </si>
  <si>
    <r>
      <t xml:space="preserve">pass-through entities.  </t>
    </r>
    <r>
      <rPr>
        <b/>
        <sz val="12"/>
        <rFont val="Times New Roman"/>
        <family val="1"/>
      </rPr>
      <t>Exclude state aid (I.e., CMPTRA, Energy Receipts tax, etc.) since there</t>
    </r>
  </si>
  <si>
    <t>TRIAL BALANCE -- SUMMARY CURRENT FUND AND</t>
  </si>
  <si>
    <t>STATE AND FEDERAL GRANTS</t>
  </si>
  <si>
    <t>Taxes Receivable</t>
  </si>
  <si>
    <t>Foreclosed Property</t>
  </si>
  <si>
    <t>Other  Receivables</t>
  </si>
  <si>
    <t>State and Federal Grants Receivable</t>
  </si>
  <si>
    <t>Emergencies and Deferred Charges</t>
  </si>
  <si>
    <t>Total Assets</t>
  </si>
  <si>
    <t>Cash Liabilities</t>
  </si>
  <si>
    <t>Total Liabilities, Reserves and Fund Balance</t>
  </si>
  <si>
    <t>"C"</t>
  </si>
  <si>
    <t>Sheet 3a</t>
  </si>
  <si>
    <t>Sheet 3b</t>
  </si>
  <si>
    <t>on</t>
  </si>
  <si>
    <t>Sheet 7</t>
  </si>
  <si>
    <t>Public Assistance Trust Fund No. 1:</t>
  </si>
  <si>
    <t xml:space="preserve">     Cash - Treasurer</t>
  </si>
  <si>
    <t>Unappropriated Reserves</t>
  </si>
  <si>
    <t>Appropriated Reserves</t>
  </si>
  <si>
    <t>(UNAUDITED)</t>
  </si>
  <si>
    <t xml:space="preserve">POPULATION LAST CENSUS  </t>
  </si>
  <si>
    <t>FIVE DOLLARS PER DAY PENALTY IF NOT FILED BY:</t>
  </si>
  <si>
    <t>ANNUAL FINANCIAL STATEMENT REQUIRED TO BE FILED UNDER NEW JERSEY STATUTES</t>
  </si>
  <si>
    <t>ANNOTATED 40A:5-12, AS AMENDED, COMBINED WITH INFORMATION REQUIRED PRIOR TO</t>
  </si>
  <si>
    <t>CERTIFICATION OF BUDGETS BY THE DIRECTOR OF THE DIVISION OF LOCAL GOVERNMENT</t>
  </si>
  <si>
    <t>SERVICES.</t>
  </si>
  <si>
    <t>of</t>
  </si>
  <si>
    <t>,</t>
  </si>
  <si>
    <t>County of</t>
  </si>
  <si>
    <t>SEE BACK COVER FOR INDEX AND INSTRUCTIONS.</t>
  </si>
  <si>
    <t>DO NOT USE THESE SPACES</t>
  </si>
  <si>
    <t>Date</t>
  </si>
  <si>
    <t>Examined By:</t>
  </si>
  <si>
    <t>1</t>
  </si>
  <si>
    <t>Preliminary Check</t>
  </si>
  <si>
    <t>Examined</t>
  </si>
  <si>
    <t>2010</t>
  </si>
  <si>
    <t>2009</t>
  </si>
  <si>
    <t>BOROUGH</t>
  </si>
  <si>
    <t>MOUNTAIN LAKES</t>
  </si>
  <si>
    <t>400 BOULEVARD, MOUNTAIN LAKES, NJ 07046</t>
  </si>
  <si>
    <t>(973) 334-3131</t>
  </si>
  <si>
    <t>(973) 402-5595</t>
  </si>
  <si>
    <t>BOROUGH OF MOUNTAIN LAKES</t>
  </si>
  <si>
    <t>22-6002119</t>
  </si>
  <si>
    <t>I hereby certify that the debt shown on Sheets 31 to 34, 49 to 51 and 63 to 65 are complete, were computed by me and</t>
  </si>
  <si>
    <t>can be supported upon demand by a register or other detailed analysis.</t>
  </si>
  <si>
    <t>Name</t>
  </si>
  <si>
    <t>Title</t>
  </si>
  <si>
    <t>(This MUST be signed by Chief Financial Officer, Comptroller, Auditor or Registered Municipal Accountant.)</t>
  </si>
  <si>
    <t>REQUIRED  CERTIFICATION  BY  THE  CHIEF  FINANCIAL  OFFICER:</t>
  </si>
  <si>
    <t>exact copy of the original on file with the clerk of the governing body, that all calculations, extensions and additions</t>
  </si>
  <si>
    <t>are correct, that no transfers have been made to or from emergency appropriations and all statements contained herein</t>
  </si>
  <si>
    <t>are in proof; I further certify that this statement is correct insofar as I can determine from all the books and records</t>
  </si>
  <si>
    <t>kept and maintained in the Local Unit.</t>
  </si>
  <si>
    <t>Further, I do hereby certify that I,</t>
  </si>
  <si>
    <t>am the Chief Financial</t>
  </si>
  <si>
    <t>Officer, License #</t>
  </si>
  <si>
    <t>of the</t>
  </si>
  <si>
    <t>and that the</t>
  </si>
  <si>
    <t>MUNICODE</t>
  </si>
  <si>
    <t>Change Funds</t>
  </si>
  <si>
    <t>Amount Due From Animal Control Trust Fund</t>
  </si>
  <si>
    <t>Amount Due From Other Trust Fund</t>
  </si>
  <si>
    <t>statements annexed hereto and made part hereof are true statements of the financial condition of the Local Unit as at</t>
  </si>
  <si>
    <t>to the veracity of required information included herein, needed prior to certification by the Director of Local Govern-</t>
  </si>
  <si>
    <t>Signature</t>
  </si>
  <si>
    <t>Address</t>
  </si>
  <si>
    <t>Phone Number</t>
  </si>
  <si>
    <t>IT IS HEREBY INCUMBENT UPON THE CHIEF FINANCIAL OFFICER, WHEN NOT PREPARED</t>
  </si>
  <si>
    <t xml:space="preserve">BY SAID, AT A MINIMUM MUST REVIEW THE CONTENTS OF THIS ANNUAL FINANCIAL </t>
  </si>
  <si>
    <t>STATEMENT WITH THE PREPARER, SO AS TO BE FAMILIAR WITH REPRESENTATIONS</t>
  </si>
  <si>
    <t>AND ASSERTIONS MADE HEREIN.</t>
  </si>
  <si>
    <t>Sheet 1</t>
  </si>
  <si>
    <t>THE REQUIRED CERTIFICATION BY AN RMA IS AS FOLLOWS:</t>
  </si>
  <si>
    <t>Preparation by Registered Municipal Accountant (Statement of Statutory Auditor Only)</t>
  </si>
  <si>
    <t>I have prepared the post - closing trial balances, related statements and analyses included in the</t>
  </si>
  <si>
    <t>accompanying Annual Financial Statements from the books of account and records made</t>
  </si>
  <si>
    <t>available to me by the</t>
  </si>
  <si>
    <t>promulgated by the Division of Local Government Services, solely to assist the Chief Financial</t>
  </si>
  <si>
    <t>Reserve for  Public Assistance Trust No. 1</t>
  </si>
  <si>
    <t>Reserve for  Public Assistance Trust No. 2</t>
  </si>
  <si>
    <t>Public Assistance Trust Fund No. 2:</t>
  </si>
  <si>
    <t>Officer in connection with the filing of the Annual Financial Statement for the year then</t>
  </si>
  <si>
    <t>ended as required by N.J.S. 40A:5-12, as amended.</t>
  </si>
  <si>
    <t>Because the agreed - upon procedures do not constitute an examination of accounts made in</t>
  </si>
  <si>
    <t>accordance with generally accepted auditing statements, I do not express an opinion on any of</t>
  </si>
  <si>
    <t>the post - closing trial balances, related statements and analyses.  In connection with the</t>
  </si>
  <si>
    <t>quirements of the State of New Jersey, Department of Community Affairs, Division of Local</t>
  </si>
  <si>
    <t>Government Services.   Had I performed additional procedures or had I made an examination</t>
  </si>
  <si>
    <t>of the financial statements in accordance with generally accepted auditing standards, other</t>
  </si>
  <si>
    <t>matters might have come to my attention that would have been reported to the governing</t>
  </si>
  <si>
    <t>body and the Division.  This Annual Financial Statement relates only to the accounts and</t>
  </si>
  <si>
    <t>items prescribed by the Division and does not extend to the financial statements of the munici-</t>
  </si>
  <si>
    <t>pality / county, taken as a whole.</t>
  </si>
  <si>
    <t>Listing of agreed - upon procedures not performed and / or matters coming to my attention of</t>
  </si>
  <si>
    <t>which the Director should be informed:</t>
  </si>
  <si>
    <t>(Registered Municipal Accountant)</t>
  </si>
  <si>
    <t>(Firm Name)</t>
  </si>
  <si>
    <t>(address)</t>
  </si>
  <si>
    <t>Certified by me</t>
  </si>
  <si>
    <t>This</t>
  </si>
  <si>
    <t xml:space="preserve">day of </t>
  </si>
  <si>
    <t>(Phone Number)</t>
  </si>
  <si>
    <t>Sheet 1a</t>
  </si>
  <si>
    <t>UNIFORM CONSTRUCTION CODE CERTIFICATION</t>
  </si>
  <si>
    <t>BY CONSTRUCTION CODE OFFICIAL</t>
  </si>
  <si>
    <t>The undersigned certifies that the municipality has complied with the regula-</t>
  </si>
  <si>
    <t>tions governing revenues generated by uniform construction code fees and</t>
  </si>
  <si>
    <t>under N.J.A.C. 5:23-4.17.</t>
  </si>
  <si>
    <t>Printed name:</t>
  </si>
  <si>
    <t>Signature:</t>
  </si>
  <si>
    <t>Reserve for Tax Appeals Pending</t>
  </si>
  <si>
    <t>Due From Current Fund</t>
  </si>
  <si>
    <t>Amount Due From Current Fund</t>
  </si>
  <si>
    <t>Certificate #:</t>
  </si>
  <si>
    <t>Date:</t>
  </si>
  <si>
    <t>Sheet 1b</t>
  </si>
  <si>
    <t>IMPORTANT !</t>
  </si>
  <si>
    <t>READ INSTRUCTIONS</t>
  </si>
  <si>
    <t>INSTRUCTION</t>
  </si>
  <si>
    <t>The following certification is to be used ONLY in the event there is NO municipally oper-</t>
  </si>
  <si>
    <t>ated utility.</t>
  </si>
  <si>
    <t>If there is a utility operated by the municipality or if a "utility fund" existed on the books of</t>
  </si>
  <si>
    <t>account, do not sign this statement and do not remove any of the UTILITY sheets from the docu-</t>
  </si>
  <si>
    <t>ment.</t>
  </si>
  <si>
    <t>CERTIFICATION</t>
  </si>
  <si>
    <t>I hereby certify that there was no "utility fund" on the books of account and there was no</t>
  </si>
  <si>
    <t>utility owned and operated by the</t>
  </si>
  <si>
    <t xml:space="preserve">County of </t>
  </si>
  <si>
    <t>essary.</t>
  </si>
  <si>
    <t>I have therefore removed from this statement the sheets pertaining only to utilities</t>
  </si>
  <si>
    <t>(This must be signed by the Chief Financial Officer, Comptroller, Auditor or Registered Munici-</t>
  </si>
  <si>
    <t>pal Accountant.)</t>
  </si>
  <si>
    <t>NOTE:</t>
  </si>
  <si>
    <t>When removing the utility sheets, please be sure to refasten the "index" sheet (the last sheet</t>
  </si>
  <si>
    <t>in the statement) in order to provide a protective cover sheet to the back of the document.</t>
  </si>
  <si>
    <t>Certification is hereby made that the Net Valuation Taxable of property liable to taxation for</t>
  </si>
  <si>
    <t>.</t>
  </si>
  <si>
    <t>SIGNATURE OF TAX ASSESSOR</t>
  </si>
  <si>
    <t>MUNICIPALITY</t>
  </si>
  <si>
    <t>COUNTY</t>
  </si>
  <si>
    <t>Sheet 2</t>
  </si>
  <si>
    <t>POST CLOSING</t>
  </si>
  <si>
    <t>TRIAL BALANCE - CURRENT FUND</t>
  </si>
  <si>
    <t>Cash Liabilities Must Be Subtotaled and Subtotal Must Be Marked With "C" - - Taxes Receivable Must Be Subtotaled</t>
  </si>
  <si>
    <t>Title of Account</t>
  </si>
  <si>
    <t>Debit</t>
  </si>
  <si>
    <t>Credit</t>
  </si>
  <si>
    <t>(DO NOT CROWD - ADD ADDITIONAL SHEETS)</t>
  </si>
  <si>
    <t>Sheet 3</t>
  </si>
  <si>
    <t>TRIAL BALANCE - PUBLIC ASSISTANCE FUND</t>
  </si>
  <si>
    <t>ACCOUNTS #1 AND #2 *</t>
  </si>
  <si>
    <t>*To be prepared in compliance with Department of Human Services Municipal Audit Guide,</t>
  </si>
  <si>
    <t xml:space="preserve">  Public Welfare, General Assistance Program.</t>
  </si>
  <si>
    <t>Sheet 4</t>
  </si>
  <si>
    <t>POST CLOSING TRIAL BALANCE -</t>
  </si>
  <si>
    <t>FEDERAL AND STATE GRANTS</t>
  </si>
  <si>
    <t>Sheet 5</t>
  </si>
  <si>
    <t xml:space="preserve">POST CLOSING </t>
  </si>
  <si>
    <t>ANALYSIS OF TRUST ASSESSMENT CASH AND INVESTMENTS PLEDGED TO</t>
  </si>
  <si>
    <t>LIABILITIES AND SURPLUS</t>
  </si>
  <si>
    <t>Audit</t>
  </si>
  <si>
    <t>Receipts</t>
  </si>
  <si>
    <t>Title of Liability to which Cash</t>
  </si>
  <si>
    <t>Balance</t>
  </si>
  <si>
    <t>and Investments are Pledged</t>
  </si>
  <si>
    <t>Assessment</t>
  </si>
  <si>
    <t>Current</t>
  </si>
  <si>
    <t>Disbursements</t>
  </si>
  <si>
    <t>and Liens</t>
  </si>
  <si>
    <t>Budget</t>
  </si>
  <si>
    <t>Assessment Serial Bond Issues:</t>
  </si>
  <si>
    <t>XXXXXXX</t>
  </si>
  <si>
    <t>Assessment Bond Anticipation Notes Issues:</t>
  </si>
  <si>
    <t>Other Liabilities</t>
  </si>
  <si>
    <t>Trust Surplus</t>
  </si>
  <si>
    <t>*Less Assets "Unfinanced"</t>
  </si>
  <si>
    <t>* Show as red figure</t>
  </si>
  <si>
    <t>TRIAL BALANCE - GENERAL CAPITAL FUND</t>
  </si>
  <si>
    <t>Est. Proceeds Bonds and Notes Authorized</t>
  </si>
  <si>
    <t>xxxxxxxxxx</t>
  </si>
  <si>
    <t>Bonds and Notes Authorized but Not Issued</t>
  </si>
  <si>
    <t>Sheet 8</t>
  </si>
  <si>
    <t>Cash</t>
  </si>
  <si>
    <t>Outstanding</t>
  </si>
  <si>
    <t>** Tax appeals pursuant to R.S. 54:3-21 et seq. and or R.S. 54:48-1 et seq. approved by resolution of</t>
  </si>
  <si>
    <t>CURRENT, TRUST, AND GENERAL CAPITAL FUNDS</t>
  </si>
  <si>
    <t>Total</t>
  </si>
  <si>
    <t xml:space="preserve">     Senior Citizens and Veterans Deductions</t>
  </si>
  <si>
    <t>General Serial Bonds</t>
  </si>
  <si>
    <t>TRIAL BALANCE - CURRENT FUND (CONT'D)</t>
  </si>
  <si>
    <t>Amount Due to Current Fund</t>
  </si>
  <si>
    <t>MUNICIPAL OPEN SPACE TAX</t>
  </si>
  <si>
    <t>85045- 00</t>
  </si>
  <si>
    <t>Interest Earned</t>
  </si>
  <si>
    <t>Expenditures</t>
  </si>
  <si>
    <t>85046- 00</t>
  </si>
  <si>
    <t>81105- 00</t>
  </si>
  <si>
    <t xml:space="preserve">           Municipal Open Space Taxes</t>
  </si>
  <si>
    <t>80120 - 00</t>
  </si>
  <si>
    <t xml:space="preserve">      RE: UNEXPENDED BALANCES CANCELED:</t>
  </si>
  <si>
    <t>83120-00</t>
  </si>
  <si>
    <t xml:space="preserve">     R.E.A.P. Revenue</t>
  </si>
  <si>
    <t>MUNICIPAL CONSOLIDATION ACT; FLOOD OR HURRICANE DAMAGE.</t>
  </si>
  <si>
    <t>FOR FLOOD CONTROL; PRELIMINARY ENGINEERING STUDIES, ETC. FOR SANITARY SEWER SYSTEM;</t>
  </si>
  <si>
    <t>Issue*</t>
  </si>
  <si>
    <t>IMPROVEMENTS</t>
  </si>
  <si>
    <t>5.  Total of 3 and 4 - Gross Appropriation</t>
  </si>
  <si>
    <t>SCHEDULE OF LOANS ISSUED AND OUTSTANDING</t>
  </si>
  <si>
    <t>80033 - 13</t>
  </si>
  <si>
    <t>___________________________________________ LOAN</t>
  </si>
  <si>
    <t>Sheet 31a</t>
  </si>
  <si>
    <t>MUNICIPALITIES AND COUNTIES</t>
  </si>
  <si>
    <t>FEDERAL AND STATE GRANTS RECEIVABLE</t>
  </si>
  <si>
    <t>Received</t>
  </si>
  <si>
    <t>Grant</t>
  </si>
  <si>
    <t>Revenue</t>
  </si>
  <si>
    <t>Realized</t>
  </si>
  <si>
    <t>Totals</t>
  </si>
  <si>
    <t>T.M. VRABEL &amp; ASSOCIATES, LLC</t>
  </si>
  <si>
    <t>SCHEDULE OF APPROPRIATED RESERVES FOR</t>
  </si>
  <si>
    <t xml:space="preserve">FEDERAL AND STATE GRANTS </t>
  </si>
  <si>
    <t>Budget Appropriations</t>
  </si>
  <si>
    <t>Expended</t>
  </si>
  <si>
    <t xml:space="preserve">Budget </t>
  </si>
  <si>
    <t>Appropriations</t>
  </si>
  <si>
    <t>By 40a:4-87</t>
  </si>
  <si>
    <t>SCHEDULE OF UNAPPROPRIATED RESERVES FOR</t>
  </si>
  <si>
    <t>*LOCAL DISTRICT SCHOOL TAX</t>
  </si>
  <si>
    <t>DEBIT</t>
  </si>
  <si>
    <t>CREDIT</t>
  </si>
  <si>
    <t xml:space="preserve">           School Tax Payable #</t>
  </si>
  <si>
    <t>85001- 00</t>
  </si>
  <si>
    <t xml:space="preserve">           School Tax Deferred</t>
  </si>
  <si>
    <t>85002- 00</t>
  </si>
  <si>
    <t>Paid</t>
  </si>
  <si>
    <t>85003- 00</t>
  </si>
  <si>
    <t>85004- 00</t>
  </si>
  <si>
    <t>*Not Including Type I school debt service, emergency authorizations-schools, transfer to</t>
  </si>
  <si>
    <t>REGISTERED MUNICIPAL ACCOUNTANT</t>
  </si>
  <si>
    <t>Type of Audit required by OMB A-133 and OMB 04-04:</t>
  </si>
  <si>
    <r>
      <t>(</t>
    </r>
    <r>
      <rPr>
        <b/>
        <strike/>
        <sz val="14"/>
        <rFont val="Times New Roman"/>
        <family val="1"/>
      </rPr>
      <t>COUNTY</t>
    </r>
    <r>
      <rPr>
        <b/>
        <sz val="14"/>
        <rFont val="Times New Roman"/>
        <family val="1"/>
      </rPr>
      <t>) (MUNICIPAL)                                LOANS</t>
    </r>
  </si>
  <si>
    <t>Canceled Federal and State Aid Receivable</t>
  </si>
  <si>
    <t>Contributions Receivable</t>
  </si>
  <si>
    <t>type of audit required to comply with OMB A-133 (Revised 6/27/03) and OMB 04-04.The</t>
  </si>
  <si>
    <t>single audit threshold has been increased to $500,000 beginning with Fiscal Year ending after</t>
  </si>
  <si>
    <t>12/31/03.Expenditures are defined in Section 205 of OMB A-133.</t>
  </si>
  <si>
    <t>NONE</t>
  </si>
  <si>
    <t>Grants Receivable</t>
  </si>
  <si>
    <t>NJDEP Open Space Loans</t>
  </si>
  <si>
    <t xml:space="preserve">             Board of Education for use of local schools</t>
  </si>
  <si>
    <t># Must Include unpaid requisitions</t>
  </si>
  <si>
    <t># Must include unpaid requisitions</t>
  </si>
  <si>
    <t>Sheet 13</t>
  </si>
  <si>
    <t>REGIONAL SCHOOL TAX</t>
  </si>
  <si>
    <t>(Provide a separate statement for each Regional District involved)</t>
  </si>
  <si>
    <t>85031- 00</t>
  </si>
  <si>
    <t>85032- 00</t>
  </si>
  <si>
    <t>85033- 00</t>
  </si>
  <si>
    <t>85034- 00</t>
  </si>
  <si>
    <t>REGIONAL HIGH SCHOOL TAX</t>
  </si>
  <si>
    <t>85041- 00</t>
  </si>
  <si>
    <t>85042- 00</t>
  </si>
  <si>
    <t>85043- 00</t>
  </si>
  <si>
    <t>85044- 00</t>
  </si>
  <si>
    <t>Sheet 14</t>
  </si>
  <si>
    <t>COUNTY TAXES PAYABLE</t>
  </si>
  <si>
    <t>xxxxxxxxx</t>
  </si>
  <si>
    <t xml:space="preserve">           County Taxes</t>
  </si>
  <si>
    <t>80003- 01</t>
  </si>
  <si>
    <t xml:space="preserve">           Due County for Added and Omitted Taxes</t>
  </si>
  <si>
    <t>80003- 02</t>
  </si>
  <si>
    <t xml:space="preserve">           General County</t>
  </si>
  <si>
    <t>80003- 03</t>
  </si>
  <si>
    <t xml:space="preserve">           County Library</t>
  </si>
  <si>
    <t>80003- 04</t>
  </si>
  <si>
    <t xml:space="preserve">           County Health</t>
  </si>
  <si>
    <t xml:space="preserve">           County Open Space Preservation</t>
  </si>
  <si>
    <t>80003- 05</t>
  </si>
  <si>
    <t>SPECIAL DISTRICT TAXES</t>
  </si>
  <si>
    <t>80003 - 06</t>
  </si>
  <si>
    <t xml:space="preserve">           Fire -</t>
  </si>
  <si>
    <t>81108 - 00</t>
  </si>
  <si>
    <t xml:space="preserve">           Sewer -</t>
  </si>
  <si>
    <t>81111 - 00</t>
  </si>
  <si>
    <t xml:space="preserve">           Water -</t>
  </si>
  <si>
    <t>81112 - 00</t>
  </si>
  <si>
    <t xml:space="preserve">           Garbage -</t>
  </si>
  <si>
    <t>81109 - 00</t>
  </si>
  <si>
    <t>80003 - 07</t>
  </si>
  <si>
    <t>80003 - 08</t>
  </si>
  <si>
    <t>80003 - 09</t>
  </si>
  <si>
    <t>Footnote: Please state the number of districts in each instance.</t>
  </si>
  <si>
    <t>Sheet 15</t>
  </si>
  <si>
    <t>STATE LIBRARY AID</t>
  </si>
  <si>
    <t>RESERVE FOR MAINTENANCE OF FREE PUBLIC LIBRARY WITH STATE AID</t>
  </si>
  <si>
    <t>80004 - 01</t>
  </si>
  <si>
    <t>80004 - 02</t>
  </si>
  <si>
    <t>80004 - 09</t>
  </si>
  <si>
    <t>80004 - 10</t>
  </si>
  <si>
    <t>RESERVE FOR EXPENSE OF PARTICIPATION IN FREE COUNTY LIBRARY WITH STATE AID</t>
  </si>
  <si>
    <t>80004 - 03</t>
  </si>
  <si>
    <t>Prior Year Senior Citizens Deductions Disallowed</t>
  </si>
  <si>
    <t>80004 - 04</t>
  </si>
  <si>
    <t>80004 - 11</t>
  </si>
  <si>
    <t>80004 - 12</t>
  </si>
  <si>
    <t>RESERVE FOR AID TO LIBRARY OR READING ROOM WITH STATE AID (N.J.S.A.40:54-35)</t>
  </si>
  <si>
    <t>80004 - 05</t>
  </si>
  <si>
    <t>80004 - 06</t>
  </si>
  <si>
    <t>80004 - 13</t>
  </si>
  <si>
    <t>Amount Due To State and Federal Grant Fund</t>
  </si>
  <si>
    <t>Miscellaneous</t>
  </si>
  <si>
    <t>80004 - 14</t>
  </si>
  <si>
    <t>RESERVE FOR LIBRARY SERVICES WITH FEDERAL AID</t>
  </si>
  <si>
    <t>80004 - 07</t>
  </si>
  <si>
    <t>80004 - 08</t>
  </si>
  <si>
    <t>80004 - 15</t>
  </si>
  <si>
    <t>80004 - 16</t>
  </si>
  <si>
    <t>Sheet 16</t>
  </si>
  <si>
    <t>Source</t>
  </si>
  <si>
    <t>Excess or (Deficit)</t>
  </si>
  <si>
    <t>-01</t>
  </si>
  <si>
    <t>-02</t>
  </si>
  <si>
    <t>-03</t>
  </si>
  <si>
    <t>Surplus Anticipated</t>
  </si>
  <si>
    <t>80101-</t>
  </si>
  <si>
    <t>Surplus Anticipated with Prior Written Consent of</t>
  </si>
  <si>
    <t>Director of Local Government</t>
  </si>
  <si>
    <t>80102-</t>
  </si>
  <si>
    <t>Miscellaneous Revenue Anticipated:</t>
  </si>
  <si>
    <t xml:space="preserve">           Adopted Budget</t>
  </si>
  <si>
    <t xml:space="preserve">           Added by N.J.S. 40A:4-87: (List on 17a)</t>
  </si>
  <si>
    <t>Total Miscellaneous Revenue Anticipated</t>
  </si>
  <si>
    <t>Recycling Tonnage Grant</t>
  </si>
  <si>
    <t>80103-</t>
  </si>
  <si>
    <t>Receipts from Delinquent Taxes</t>
  </si>
  <si>
    <t>80104-</t>
  </si>
  <si>
    <t>Amount to be Raised by Taxation:</t>
  </si>
  <si>
    <t>CERTIFICATION OF NON-QUALIFYING MUNICIPALITY</t>
  </si>
  <si>
    <t>Sheet 1c</t>
  </si>
  <si>
    <t xml:space="preserve">   (a) Local Tax for Municipal Purposes</t>
  </si>
  <si>
    <t>80105-</t>
  </si>
  <si>
    <t xml:space="preserve">   (b) Addition to Local District School Tax</t>
  </si>
  <si>
    <t>80106-</t>
  </si>
  <si>
    <t xml:space="preserve">    Total Amount to be Raised by Taxation</t>
  </si>
  <si>
    <t>80107-</t>
  </si>
  <si>
    <t>ALLOCATION OF CURRENT TAX COLLECTIONS</t>
  </si>
  <si>
    <t>Current Taxes Realized in Cash (Total of Item 10 or 14 on Sheet 22)</t>
  </si>
  <si>
    <t>80108 - 00</t>
  </si>
  <si>
    <t>Amount to be Raised by Taxation</t>
  </si>
  <si>
    <t xml:space="preserve">           Local District School Tax</t>
  </si>
  <si>
    <t>80109 - 00</t>
  </si>
  <si>
    <t xml:space="preserve">           Regional School Tax</t>
  </si>
  <si>
    <t>80119 - 00</t>
  </si>
  <si>
    <t xml:space="preserve">           Regional High School Tax</t>
  </si>
  <si>
    <t>80110 - 00</t>
  </si>
  <si>
    <t>80111 - 00</t>
  </si>
  <si>
    <t>80112 - 00</t>
  </si>
  <si>
    <t xml:space="preserve">           Special District Taxes</t>
  </si>
  <si>
    <t>80113 - 00</t>
  </si>
  <si>
    <t>Reserve for Uncollected Taxes</t>
  </si>
  <si>
    <t>80114 - 00</t>
  </si>
  <si>
    <t>Deficit in Required Collection of Current Taxes (or)</t>
  </si>
  <si>
    <t>80115 - 00</t>
  </si>
  <si>
    <t>Balance for Support of Municipal Budget (or)</t>
  </si>
  <si>
    <t>80116 - 00</t>
  </si>
  <si>
    <t>*Excess Non-Budget Revenue (see footnote)</t>
  </si>
  <si>
    <t>80117 - 00</t>
  </si>
  <si>
    <t>*Deficit Non-Budget Revenue (see footnote)</t>
  </si>
  <si>
    <t>80118 - 00</t>
  </si>
  <si>
    <t>*These items are applicable only when there is no "Amount to be Raised by Taxation" in the "Budget"</t>
  </si>
  <si>
    <t xml:space="preserve">  column of the statement at the top of this sheet. In such instances, any excess or deficit in the above</t>
  </si>
  <si>
    <t xml:space="preserve">  allocated would apply to "Non - Budget Revenue" only.</t>
  </si>
  <si>
    <t>Sheet 17</t>
  </si>
  <si>
    <t>(Continued)</t>
  </si>
  <si>
    <t>Miscellaneous Revenues Anticipated: Added By N.J.S. 40 A:4-87</t>
  </si>
  <si>
    <t xml:space="preserve">Excess or Deficit </t>
  </si>
  <si>
    <t>Total (Sheet 17)</t>
  </si>
  <si>
    <t>Sheet 17a</t>
  </si>
  <si>
    <t>80012-01</t>
  </si>
  <si>
    <t>80012-02</t>
  </si>
  <si>
    <t>80012-03</t>
  </si>
  <si>
    <t>80012-04</t>
  </si>
  <si>
    <t>Total General Appropriations (Budget Statement Item 9)</t>
  </si>
  <si>
    <t>80012-05</t>
  </si>
  <si>
    <t xml:space="preserve">Add: Overexpenditures (see footnote)      </t>
  </si>
  <si>
    <t>80012-06</t>
  </si>
  <si>
    <t xml:space="preserve">            Total Appropriations and Overexpenditures</t>
  </si>
  <si>
    <t>80012-07</t>
  </si>
  <si>
    <t>Deduct Expenditures:</t>
  </si>
  <si>
    <t xml:space="preserve">            Paid or Charged [Budget Statement Item (L)]</t>
  </si>
  <si>
    <t>80012-08</t>
  </si>
  <si>
    <t xml:space="preserve">            Paid or Charged - Reserve for Uncollected Taxes</t>
  </si>
  <si>
    <t>80012-09</t>
  </si>
  <si>
    <t xml:space="preserve">            Reserved</t>
  </si>
  <si>
    <t>80012-10</t>
  </si>
  <si>
    <t xml:space="preserve">                         Total Expenditures</t>
  </si>
  <si>
    <t>80012-11</t>
  </si>
  <si>
    <t>Unexpended Balances Canceled (see footnote)</t>
  </si>
  <si>
    <t>80012-12</t>
  </si>
  <si>
    <t>FOOTNOTES - RE: OVEREXPENDITURES:</t>
  </si>
  <si>
    <t xml:space="preserve">      Every appropriation overexpended in the budget document must be marked with an * and must agree in the aggregate with this item.</t>
  </si>
  <si>
    <t xml:space="preserve">      Are not to be shown as "Paid or Charged" in the budget document. In all instances "Total Appropriations" and "Overexpenditures"</t>
  </si>
  <si>
    <t xml:space="preserve">                        must equal the sum of "Total Expenditures" and "Unexpended Balances Canceled".</t>
  </si>
  <si>
    <t>SCHEDULE OF EMERGENCY APPROPRIATIONS FOR LOCAL</t>
  </si>
  <si>
    <t>DISTRICT SCHOOL PURPOSES</t>
  </si>
  <si>
    <t>(EXCEPT FOR TYPE I SCHOOL DEBT SERVICE)</t>
  </si>
  <si>
    <t xml:space="preserve">         N.J.S. 40A:4-46 (After adoption of budget)</t>
  </si>
  <si>
    <t xml:space="preserve">         N.J.S. 40A:4-20 (Prior to adoption of budget)</t>
  </si>
  <si>
    <t xml:space="preserve">             Total Authorizations</t>
  </si>
  <si>
    <t xml:space="preserve">         Paid or Charged</t>
  </si>
  <si>
    <t xml:space="preserve">         Reserved</t>
  </si>
  <si>
    <t xml:space="preserve">             Total Expenditures</t>
  </si>
  <si>
    <t>Sheet 18</t>
  </si>
  <si>
    <t>CURRENT FUND</t>
  </si>
  <si>
    <t>XXXXXXXX</t>
  </si>
  <si>
    <t>80013 - 01</t>
  </si>
  <si>
    <t xml:space="preserve">         Delinquent Tax Collections</t>
  </si>
  <si>
    <t>80013 - 02</t>
  </si>
  <si>
    <t xml:space="preserve">         Required Collection of Current Taxes</t>
  </si>
  <si>
    <t>80013 - 03</t>
  </si>
  <si>
    <t>80013 - 04</t>
  </si>
  <si>
    <t>Miscellaneous Revenues Not Anticipated</t>
  </si>
  <si>
    <t xml:space="preserve">81113 -     </t>
  </si>
  <si>
    <t xml:space="preserve">       Proceeds of Sale of Foreclosed Property (Sheet 27)</t>
  </si>
  <si>
    <t xml:space="preserve">81114 -     </t>
  </si>
  <si>
    <t xml:space="preserve">       Payments in Lieu of Taxes on Real Property</t>
  </si>
  <si>
    <t xml:space="preserve">81120 -     </t>
  </si>
  <si>
    <t>Sale of Municipal Assets</t>
  </si>
  <si>
    <t>80013 - 05</t>
  </si>
  <si>
    <t>80013 - 06</t>
  </si>
  <si>
    <t>Deferred School Tax Revenue: (See School Taxes, Sheets 13 &amp; 14)</t>
  </si>
  <si>
    <t>80013 - 07</t>
  </si>
  <si>
    <t>80013 - 08</t>
  </si>
  <si>
    <t>Deficit in Anticipated Revenues:</t>
  </si>
  <si>
    <t xml:space="preserve">       Miscellaneous Revenues Anticipated</t>
  </si>
  <si>
    <t>80013 - 09</t>
  </si>
  <si>
    <t xml:space="preserve">       Delinquent Tax Collections</t>
  </si>
  <si>
    <t>80013 - 10</t>
  </si>
  <si>
    <t xml:space="preserve">       Required Collections of Current Taxes</t>
  </si>
  <si>
    <t>80013 - 11</t>
  </si>
  <si>
    <t>80013 - 12</t>
  </si>
  <si>
    <t>Deficit Balance - To Trial Balance (Sheet 3)</t>
  </si>
  <si>
    <t>80013 - 13</t>
  </si>
  <si>
    <t>Surplus Balance - To Surplus (Sheet 21)</t>
  </si>
  <si>
    <t>80013 - 14</t>
  </si>
  <si>
    <t>Sheet 19</t>
  </si>
  <si>
    <t>SCHEDULE OF MISCELLANEOUS REVENUES</t>
  </si>
  <si>
    <t>NOT ANTICIPATED</t>
  </si>
  <si>
    <t>SOURCE</t>
  </si>
  <si>
    <t>Interfund Accounts Payable - Current Fund</t>
  </si>
  <si>
    <t>Capital Reserves - Appropriated</t>
  </si>
  <si>
    <t>Capital Reserves - Unappropriated</t>
  </si>
  <si>
    <t>Tax Overpayments Canceled</t>
  </si>
  <si>
    <t>Liabilities:</t>
  </si>
  <si>
    <t>Amount Realized</t>
  </si>
  <si>
    <t>Total Amount of Miscellaneous Revenues Not Anticipated (Sheet 19)</t>
  </si>
  <si>
    <t>Sheet 20</t>
  </si>
  <si>
    <t>SURPLUS - CURRENT FUND</t>
  </si>
  <si>
    <t>80014 - 01</t>
  </si>
  <si>
    <t>2.</t>
  </si>
  <si>
    <t>80014 - 02</t>
  </si>
  <si>
    <t>80014 - 03</t>
  </si>
  <si>
    <t xml:space="preserve">     ten Consent of Director of Local Government Services</t>
  </si>
  <si>
    <t>80014 - 04</t>
  </si>
  <si>
    <t>6.</t>
  </si>
  <si>
    <t>80014 - 05</t>
  </si>
  <si>
    <t>(FROM CURRENT FUND - TRIAL BALANCE)</t>
  </si>
  <si>
    <t>80014 - 06</t>
  </si>
  <si>
    <t>Investments</t>
  </si>
  <si>
    <t>80014 - 07</t>
  </si>
  <si>
    <t>Sub Total</t>
  </si>
  <si>
    <t>Deduct Cash Liabilities Marked with "C" on Trial Balance</t>
  </si>
  <si>
    <t>80014 - 08</t>
  </si>
  <si>
    <t>Cash Surplus</t>
  </si>
  <si>
    <t>80014 - 09</t>
  </si>
  <si>
    <t>Deficit in Cash Surplus</t>
  </si>
  <si>
    <t>80014 - 10</t>
  </si>
  <si>
    <t>Other Assets Pledged to Surplus: *</t>
  </si>
  <si>
    <t xml:space="preserve">           (1) Due from State of N.J. Senior</t>
  </si>
  <si>
    <t xml:space="preserve">                Citizens and Veterans Deduction</t>
  </si>
  <si>
    <t>80014 - 16</t>
  </si>
  <si>
    <t xml:space="preserve">           Deferred Charges #</t>
  </si>
  <si>
    <t>80014 - 12</t>
  </si>
  <si>
    <t xml:space="preserve">           Cash Deficit #</t>
  </si>
  <si>
    <t>80014 - 13</t>
  </si>
  <si>
    <t>Total Other Assets</t>
  </si>
  <si>
    <t>80014 - 14</t>
  </si>
  <si>
    <t>* IN THE CASE OF A "DEFICIT IN CASH SURPLUS", OTHER ASSETS</t>
  </si>
  <si>
    <t>80014 - 15</t>
  </si>
  <si>
    <t xml:space="preserve">        WOULD ALSO BE PLEDGED TO CASH LIABILITIES.</t>
  </si>
  <si>
    <t>(1) MAY BE ALLOWED UNDER CERTAIN CONDITIONS.</t>
  </si>
  <si>
    <t>and outstanding for such purposes, together with such emergency notes, may be omitted from this analysis.</t>
  </si>
  <si>
    <t>Sheet 21</t>
  </si>
  <si>
    <t>(FOR MUNICIPALITIES ONLY)</t>
  </si>
  <si>
    <t>1. Amount of Levy as per Duplicate (Analysis) #</t>
  </si>
  <si>
    <t>82101-00</t>
  </si>
  <si>
    <t xml:space="preserve">                                                 or</t>
  </si>
  <si>
    <t xml:space="preserve">                                  (Abstract of Ratables)</t>
  </si>
  <si>
    <t>82113-00</t>
  </si>
  <si>
    <t>2. Amount of Levy Special District Taxes</t>
  </si>
  <si>
    <t>82102-00</t>
  </si>
  <si>
    <t>3.Amount Levied for Omitted Taxes under</t>
  </si>
  <si>
    <t xml:space="preserve">   N.J.S.A. 54:4-63.12 et seq.</t>
  </si>
  <si>
    <t>82103-00</t>
  </si>
  <si>
    <t>4. Amount Levied for Added Taxes under</t>
  </si>
  <si>
    <t xml:space="preserve">    N.J.S.A. 54:4-63.1 et. seq.</t>
  </si>
  <si>
    <t>82104-00</t>
  </si>
  <si>
    <t>82106-00</t>
  </si>
  <si>
    <t>6. Transferred to Tax Title Liens</t>
  </si>
  <si>
    <t>82107-00</t>
  </si>
  <si>
    <t>7. Transferred to Foreclosed Property</t>
  </si>
  <si>
    <t>82108-00</t>
  </si>
  <si>
    <t>8. Remitted, Abated or Canceled</t>
  </si>
  <si>
    <t>82109-00</t>
  </si>
  <si>
    <t>9. Discount Allowed</t>
  </si>
  <si>
    <t>82110-00</t>
  </si>
  <si>
    <t>82121-00</t>
  </si>
  <si>
    <t>82122-00</t>
  </si>
  <si>
    <t xml:space="preserve">      and Veterans Deductions Allowed</t>
  </si>
  <si>
    <t>82123-00</t>
  </si>
  <si>
    <t xml:space="preserve">    Total To Line 14</t>
  </si>
  <si>
    <t>82111-00</t>
  </si>
  <si>
    <t>11. Total Credits</t>
  </si>
  <si>
    <t>Amount Due From State of New Jersey for</t>
  </si>
  <si>
    <t>Revenue Accounts Receivable</t>
  </si>
  <si>
    <t>Reserve for Funds Unappropriated:</t>
  </si>
  <si>
    <t>Police Equipment</t>
  </si>
  <si>
    <t>Pest Extermination Donation</t>
  </si>
  <si>
    <t>County Taxes Payable</t>
  </si>
  <si>
    <t>Defeased</t>
  </si>
  <si>
    <t>Balance of Refunding Escrow Account</t>
  </si>
  <si>
    <t xml:space="preserve">      (Item 10 divided by Item 5)is</t>
  </si>
  <si>
    <t>82112-00</t>
  </si>
  <si>
    <t>14. Calculation of Current Taxes Realized in Cash:</t>
  </si>
  <si>
    <t xml:space="preserve">      Total of Line 10</t>
  </si>
  <si>
    <t xml:space="preserve">      Less: Reserve for Tax Appeals Pending</t>
  </si>
  <si>
    <t xml:space="preserve">               State Division of Tax Appeals</t>
  </si>
  <si>
    <t xml:space="preserve">      To Current Taxes Realized in Cash (Sheet 17)</t>
  </si>
  <si>
    <t>Note A: In showing the above percentage the following should be noted:</t>
  </si>
  <si>
    <t xml:space="preserve">             Where Item 5 shows $1,5000,000.00, and Item 10 shows $1,049,977.50,</t>
  </si>
  <si>
    <t xml:space="preserve">             the percentage represented by the cash collections would be</t>
  </si>
  <si>
    <t xml:space="preserve">             $1,049,977.50 / $1,500,000.00 or .699985. The correct percentage to</t>
  </si>
  <si>
    <t xml:space="preserve">             be shown as Item 13 is 69.99% and not 70.00%, nor 69.999%.</t>
  </si>
  <si>
    <t># Note: On Item 1 if Duplicate (Analysis) Figure is used; be sure to include</t>
  </si>
  <si>
    <t xml:space="preserve">            Senior Citizens and Veterans Deductions.</t>
  </si>
  <si>
    <t>Sheet 22</t>
  </si>
  <si>
    <t>SCHEDULE OF DUE FROM/TO STATE OF NEW JERSEY</t>
  </si>
  <si>
    <t>FOR SENIOR CITIZENS AND VETERANS DEDUCTIONS</t>
  </si>
  <si>
    <t xml:space="preserve">         Due From State of New Jersey</t>
  </si>
  <si>
    <t xml:space="preserve">         Due To State of New Jersey</t>
  </si>
  <si>
    <t>2. Sr. Citizens Deductions Per Tax Billings</t>
  </si>
  <si>
    <t>3. Veterans Deductions Per Tax Billings</t>
  </si>
  <si>
    <t>4. Sr. Citizens Deductions Allowed By Tax Collector</t>
  </si>
  <si>
    <t xml:space="preserve">5. </t>
  </si>
  <si>
    <t xml:space="preserve">6. </t>
  </si>
  <si>
    <t>7. Sr. Citizens Deductions Disallowed By Tax Collector</t>
  </si>
  <si>
    <t>9. Received in Cash from State</t>
  </si>
  <si>
    <t>10.</t>
  </si>
  <si>
    <t>11.</t>
  </si>
  <si>
    <t>Calculation of Amount to be included on Sheet 22, Item 10-</t>
  </si>
  <si>
    <t>Fax Number</t>
  </si>
  <si>
    <r>
      <t xml:space="preserve">I hereby certify that I am responsible for filing this verified Annual Financial Statement, </t>
    </r>
    <r>
      <rPr>
        <strike/>
        <sz val="14"/>
        <rFont val="Times New Roman"/>
        <family val="1"/>
      </rPr>
      <t>(which I have prepared) or</t>
    </r>
  </si>
  <si>
    <r>
      <t xml:space="preserve">(which I have not prepared) </t>
    </r>
    <r>
      <rPr>
        <strike/>
        <sz val="14"/>
        <rFont val="Times New Roman"/>
        <family val="1"/>
      </rPr>
      <t>[eliminate one]</t>
    </r>
    <r>
      <rPr>
        <sz val="14"/>
        <rFont val="Times New Roman"/>
        <family val="1"/>
      </rPr>
      <t xml:space="preserve"> and information required also included herein and that this Statement is an</t>
    </r>
  </si>
  <si>
    <r>
      <t xml:space="preserve">agreed - upon procedures, </t>
    </r>
    <r>
      <rPr>
        <b/>
        <strike/>
        <sz val="12"/>
        <rFont val="Times New Roman"/>
        <family val="1"/>
      </rPr>
      <t>(except for circumstances as set forth below, no matters) or (</t>
    </r>
    <r>
      <rPr>
        <b/>
        <sz val="12"/>
        <rFont val="Times New Roman"/>
        <family val="1"/>
      </rPr>
      <t>no</t>
    </r>
  </si>
  <si>
    <r>
      <t>matters</t>
    </r>
    <r>
      <rPr>
        <b/>
        <strike/>
        <sz val="12"/>
        <rFont val="Times New Roman"/>
        <family val="1"/>
      </rPr>
      <t>) [eliminate one]</t>
    </r>
    <r>
      <rPr>
        <b/>
        <sz val="12"/>
        <rFont val="Times New Roman"/>
        <family val="1"/>
      </rPr>
      <t xml:space="preserve"> came to my attention that caused me to believe that the Annual</t>
    </r>
  </si>
  <si>
    <t>TIMOTHY M. VRABEL</t>
  </si>
  <si>
    <t>(Fax Number)</t>
  </si>
  <si>
    <r>
      <t xml:space="preserve">The municipality did </t>
    </r>
    <r>
      <rPr>
        <b/>
        <sz val="12"/>
        <rFont val="Times New Roman"/>
        <family val="1"/>
      </rPr>
      <t>not</t>
    </r>
    <r>
      <rPr>
        <sz val="12"/>
        <rFont val="Times New Roman"/>
        <family val="1"/>
      </rPr>
      <t xml:space="preserve"> conduct a tax levy sale the previous fiscal year and does</t>
    </r>
  </si>
  <si>
    <t>not plan to conduct one in the current year.</t>
  </si>
  <si>
    <r>
      <t xml:space="preserve">The municipality did </t>
    </r>
    <r>
      <rPr>
        <b/>
        <sz val="12"/>
        <rFont val="Times New Roman"/>
        <family val="1"/>
      </rPr>
      <t>not</t>
    </r>
    <r>
      <rPr>
        <sz val="12"/>
        <rFont val="Times New Roman"/>
        <family val="1"/>
      </rPr>
      <t xml:space="preserve"> conduct an accelerated tax sale for less than 3 consecutive</t>
    </r>
  </si>
  <si>
    <t>years.</t>
  </si>
  <si>
    <r>
      <t>of the criteria above and therefore does not qualify</t>
    </r>
    <r>
      <rPr>
        <sz val="12"/>
        <rFont val="Times New Roman"/>
        <family val="1"/>
      </rPr>
      <t xml:space="preserve"> for local examination of its Budget in </t>
    </r>
  </si>
  <si>
    <t>accordance with N.J.A.C. 5:30-7.5.</t>
  </si>
  <si>
    <t>Line 2</t>
  </si>
  <si>
    <t>Line 3</t>
  </si>
  <si>
    <t>Sub - Total</t>
  </si>
  <si>
    <t>To Item 10, Sheet 22</t>
  </si>
  <si>
    <t>Sheet 23</t>
  </si>
  <si>
    <t>SCHEDULE OF RESERVE FOR TAX APPEALS PENDING -</t>
  </si>
  <si>
    <t>N.J. DIVISION OF TAX APPEALS (N.J.S.A. 54:3-27)</t>
  </si>
  <si>
    <t xml:space="preserve">         Taxes Pending Appeals</t>
  </si>
  <si>
    <t xml:space="preserve">         Interest Earned on Taxes Pending Appeals</t>
  </si>
  <si>
    <t>are Pending State Appeal (Item 14, Sheet 22)</t>
  </si>
  <si>
    <t>Interest Earned on Taxes Pending State Appeals</t>
  </si>
  <si>
    <t>Cash Paid to Appellants (Including 5% Interest from Date of Payment)</t>
  </si>
  <si>
    <t>Closed to Results of Operations</t>
  </si>
  <si>
    <t>(Portion of Appeal won by Municipality, including Interest)</t>
  </si>
  <si>
    <t xml:space="preserve">         Taxes Pending Appeals *</t>
  </si>
  <si>
    <t>* Includes State Tax Court and County Board of Taxation</t>
  </si>
  <si>
    <t>Signature of Tax Collector</t>
  </si>
  <si>
    <t>License #</t>
  </si>
  <si>
    <t>Sheet 24</t>
  </si>
  <si>
    <t>SCHEDULE OF DELINQUENT TAXES AND TAX TITLE LIENS</t>
  </si>
  <si>
    <t xml:space="preserve">          A. Taxes</t>
  </si>
  <si>
    <t>83102 - 00</t>
  </si>
  <si>
    <t xml:space="preserve">          B. Tax Title Liens</t>
  </si>
  <si>
    <t>83103 - 00</t>
  </si>
  <si>
    <t>2. Canceled:</t>
  </si>
  <si>
    <t>83105 - 00</t>
  </si>
  <si>
    <t>83106 - 00</t>
  </si>
  <si>
    <t>3. Transferred to Foreclosed Tax Title Liens:</t>
  </si>
  <si>
    <t>83108 - 00</t>
  </si>
  <si>
    <t>83109 - 00</t>
  </si>
  <si>
    <t>4. Added Taxes</t>
  </si>
  <si>
    <t>83110 - 00</t>
  </si>
  <si>
    <t>5. Added Tax Title Liens</t>
  </si>
  <si>
    <t>83111 - 00</t>
  </si>
  <si>
    <t>6. Adjustment between Taxes (Other than current year)</t>
  </si>
  <si>
    <t xml:space="preserve">    and Tax Title Liens:</t>
  </si>
  <si>
    <t xml:space="preserve">          A. Taxes - Transfers to Tax Title Liens</t>
  </si>
  <si>
    <t>83104 - 00</t>
  </si>
  <si>
    <t>(1)</t>
  </si>
  <si>
    <t xml:space="preserve">          B. Tax Title Liens - Transfers from Taxes</t>
  </si>
  <si>
    <t>83107 - 00</t>
  </si>
  <si>
    <t>7. Balance Before Cash Payments</t>
  </si>
  <si>
    <t>Balancing amt.</t>
  </si>
  <si>
    <t>8. Totals</t>
  </si>
  <si>
    <t>9. Balance Brought Down</t>
  </si>
  <si>
    <t>10. Collected:</t>
  </si>
  <si>
    <t>83116 - 00</t>
  </si>
  <si>
    <t>83117 - 00</t>
  </si>
  <si>
    <t>83118 - 00</t>
  </si>
  <si>
    <t>83119 - 00</t>
  </si>
  <si>
    <t>83123 - 00</t>
  </si>
  <si>
    <t>83121 - 00</t>
  </si>
  <si>
    <t>83122 - 00</t>
  </si>
  <si>
    <t>15. Totals</t>
  </si>
  <si>
    <t>16. Percentage of Cash Collections to Adjusted Amount Outstanding</t>
  </si>
  <si>
    <t xml:space="preserve">      (Item No.10 divided by Item No. 9 is</t>
  </si>
  <si>
    <t>17. Item No. 14 multiplied by percentage shown above is</t>
  </si>
  <si>
    <t>and represents the</t>
  </si>
  <si>
    <t>83125 - 00</t>
  </si>
  <si>
    <t>(See Note A on Sheet 22 - Current Taxes)</t>
  </si>
  <si>
    <t>(1) These amounts will always be the same.</t>
  </si>
  <si>
    <t>Sheet 26</t>
  </si>
  <si>
    <t>SCHEDULE OF FORECLOSED PROPERTY</t>
  </si>
  <si>
    <t>(PROPERTY ACQUIRED BY TAX TITLE LIEN LIQUIDATION)</t>
  </si>
  <si>
    <t>84101 - 00</t>
  </si>
  <si>
    <t>3.          Tax Title Liens</t>
  </si>
  <si>
    <t>84103 - 00</t>
  </si>
  <si>
    <t>4.          Taxes Receivable</t>
  </si>
  <si>
    <t>84104 - 00</t>
  </si>
  <si>
    <t>5A.</t>
  </si>
  <si>
    <t>84102 - 00</t>
  </si>
  <si>
    <t>5B.</t>
  </si>
  <si>
    <t>84105 - 00</t>
  </si>
  <si>
    <t>6.          Adjustment to Assessed Valuation</t>
  </si>
  <si>
    <t>84106 - 00</t>
  </si>
  <si>
    <t>7.          Adjustment to Assessed Valuation</t>
  </si>
  <si>
    <t>84107 - 00</t>
  </si>
  <si>
    <t>8.   Sales</t>
  </si>
  <si>
    <t>9.          Cash *</t>
  </si>
  <si>
    <t>84109 - 00</t>
  </si>
  <si>
    <t>10.        Contract</t>
  </si>
  <si>
    <t>84110 - 00</t>
  </si>
  <si>
    <t>11.        Mortgage</t>
  </si>
  <si>
    <t>84111 - 00</t>
  </si>
  <si>
    <t>12.        Loss on Sales</t>
  </si>
  <si>
    <t>84112 - 00</t>
  </si>
  <si>
    <t>13.        Gain on Sales</t>
  </si>
  <si>
    <t>84113 - 00</t>
  </si>
  <si>
    <t>84114 - 00</t>
  </si>
  <si>
    <t>CONTRACT SALES</t>
  </si>
  <si>
    <t>84115 - 00</t>
  </si>
  <si>
    <t>84116 - 00</t>
  </si>
  <si>
    <t>17.   Collected *</t>
  </si>
  <si>
    <t>84117 - 00</t>
  </si>
  <si>
    <t xml:space="preserve">18. </t>
  </si>
  <si>
    <t>84118 - 00</t>
  </si>
  <si>
    <t>84119 - 00</t>
  </si>
  <si>
    <t>MORTGAGE SALES</t>
  </si>
  <si>
    <t>84120 - 00</t>
  </si>
  <si>
    <t>84121 - 00</t>
  </si>
  <si>
    <t>22.   Collected *</t>
  </si>
  <si>
    <t>84122 - 00</t>
  </si>
  <si>
    <t xml:space="preserve">23. </t>
  </si>
  <si>
    <t>84123 - 00</t>
  </si>
  <si>
    <t>84124 - 00</t>
  </si>
  <si>
    <t>Sheet 35</t>
  </si>
  <si>
    <t>Refunds</t>
  </si>
  <si>
    <t>Sheet 35a</t>
  </si>
  <si>
    <t>Sheet 33</t>
  </si>
  <si>
    <t xml:space="preserve">Analysis of Sale of Property:  </t>
  </si>
  <si>
    <t>(84125 - 00)</t>
  </si>
  <si>
    <t>To Results of Operation (Sheet 19)</t>
  </si>
  <si>
    <t>Sheet 27</t>
  </si>
  <si>
    <t>DEFERRED CHARGES</t>
  </si>
  <si>
    <t>- MANDATORY CHARGES ONLY -</t>
  </si>
  <si>
    <t>(Do not include the emergency authorizations pursuant to N.J.S. 40A:4-55,</t>
  </si>
  <si>
    <t>N.J.S. 40A:4-55.1 or N.J.S. 40A:4-55.13 listed on Sheets 29 and 30.)</t>
  </si>
  <si>
    <t xml:space="preserve">Amount </t>
  </si>
  <si>
    <t>Caused By</t>
  </si>
  <si>
    <t xml:space="preserve">2. </t>
  </si>
  <si>
    <t>6.  Reserve for Tax Appeals due to Reval</t>
  </si>
  <si>
    <t>Amount in</t>
  </si>
  <si>
    <t>per Audit</t>
  </si>
  <si>
    <t>Resulting</t>
  </si>
  <si>
    <t>as at</t>
  </si>
  <si>
    <t>Report</t>
  </si>
  <si>
    <t>1.</t>
  </si>
  <si>
    <t>Emergency Authorization -</t>
  </si>
  <si>
    <t xml:space="preserve">             Municipal *</t>
  </si>
  <si>
    <t>Emergency Authorizations -</t>
  </si>
  <si>
    <t xml:space="preserve">             Schools</t>
  </si>
  <si>
    <t>3.</t>
  </si>
  <si>
    <t>4.</t>
  </si>
  <si>
    <t>5.</t>
  </si>
  <si>
    <t>7.</t>
  </si>
  <si>
    <t>8.</t>
  </si>
  <si>
    <t>9.</t>
  </si>
  <si>
    <t>*Do not include items funded or refunded as listed below.</t>
  </si>
  <si>
    <t>EMERGENCY AUTHORIZATIONS UNDER N.J.S. 40A:4-47 WHICH HAVE BEEN</t>
  </si>
  <si>
    <t>FUNDED OR REFUNDED UNDER N.J.S. 40A:2-3 OR N.J.S. 40A:2-51</t>
  </si>
  <si>
    <t>Purpose</t>
  </si>
  <si>
    <t>Amount</t>
  </si>
  <si>
    <t>JUDGMENTS ENTERED AGAINST MUNICIPALITY AND NOT SATISFIED</t>
  </si>
  <si>
    <t>Appropriated for</t>
  </si>
  <si>
    <t>in Budget of</t>
  </si>
  <si>
    <t>In favor of</t>
  </si>
  <si>
    <t>On Account of</t>
  </si>
  <si>
    <t>Date Entered</t>
  </si>
  <si>
    <t>Sheet 28</t>
  </si>
  <si>
    <t>N.J.S. 40A:4-53 SPECIAL EMERGENCY -</t>
  </si>
  <si>
    <t>TAX MAP; REVALUATION; MASTER PLAN; REVISION AND CODIFICATION OF ORDINANCES; DRAINAGE MAPS</t>
  </si>
  <si>
    <t>Not Less Than</t>
  </si>
  <si>
    <t>1/5 of Amount</t>
  </si>
  <si>
    <t>Authorized</t>
  </si>
  <si>
    <t>Authorized *</t>
  </si>
  <si>
    <t>Canceled</t>
  </si>
  <si>
    <t>by Resolution</t>
  </si>
  <si>
    <t>80025 - 00</t>
  </si>
  <si>
    <t>80026 - 00</t>
  </si>
  <si>
    <t>It is hereby certified that all outstanding "Special Emergency" appropriations have been adopted by the governing body in full compliance with N.J.S. 40A:4-53 et seq. and are</t>
  </si>
  <si>
    <t>YES</t>
  </si>
  <si>
    <t>NO</t>
  </si>
  <si>
    <t>Appropriation</t>
  </si>
  <si>
    <t xml:space="preserve">           Open Space -</t>
  </si>
  <si>
    <t>81105 - 00</t>
  </si>
  <si>
    <t>Note: If municipality conducted Accelerated Tax Sale or Tax Levy Sale check here       &amp; complete sheet 22a.</t>
  </si>
  <si>
    <t>Sheet 34</t>
  </si>
  <si>
    <t>recorded on this page</t>
  </si>
  <si>
    <t>Chief Financial Officer</t>
  </si>
  <si>
    <t>N.J.S. 40A:4-55.1,ET SEQ., SPECIAL EMERGENCY - DAMAGE CAUSED TO ROADS OR BRIDGES BY SNOW, ICE, FROST OR FLOOD</t>
  </si>
  <si>
    <t>N.J.S. 40A:4-55.1,ET SEQ., SPECIAL EMERGENCY - PUBLIC EXIGENCIES CAUSED BY CIVIL DISTURBANCES</t>
  </si>
  <si>
    <t>1/3 of Amount</t>
  </si>
  <si>
    <t>80027 - 00</t>
  </si>
  <si>
    <t>80028 - 00</t>
  </si>
  <si>
    <t>It is hereby certified that all outstanding "Special Emergency" appropriations have been adopted by the governing body in full compliance with N.J.S. 40A:4-55.1 et seq. and</t>
  </si>
  <si>
    <t>N.J.S. 40A:4-55.13 et seq. and are recorded on this page</t>
  </si>
  <si>
    <t>SCHEDULE OF BONDS ISSUED AND OUTSTANDING</t>
  </si>
  <si>
    <t>(MUNICIPAL) GENERAL CAPITAL BONDS</t>
  </si>
  <si>
    <t>Service</t>
  </si>
  <si>
    <t>80033 - 01</t>
  </si>
  <si>
    <t>Issued</t>
  </si>
  <si>
    <t>80033 - 02</t>
  </si>
  <si>
    <t>80033 - 03</t>
  </si>
  <si>
    <t>80033 - 04</t>
  </si>
  <si>
    <t>80033 - 05</t>
  </si>
  <si>
    <t>Sheet 33a</t>
  </si>
  <si>
    <t>Sheet 33b</t>
  </si>
  <si>
    <t>80033 - 06</t>
  </si>
  <si>
    <t>ASSESSMENT SERIAL BONDS</t>
  </si>
  <si>
    <t>80033 - 07</t>
  </si>
  <si>
    <t>80033 - 08</t>
  </si>
  <si>
    <t>80033 - 09</t>
  </si>
  <si>
    <t>80033 - 10</t>
  </si>
  <si>
    <t>80033 - 11</t>
  </si>
  <si>
    <t>80033 - 12</t>
  </si>
  <si>
    <t>Total "Interest on Bonds - Debt Service " (*Items)</t>
  </si>
  <si>
    <t>Date of</t>
  </si>
  <si>
    <t xml:space="preserve">Interest </t>
  </si>
  <si>
    <t>Amount Issued</t>
  </si>
  <si>
    <t>Issue</t>
  </si>
  <si>
    <t>Rate</t>
  </si>
  <si>
    <t>80033 - 14</t>
  </si>
  <si>
    <t>80033 - 15</t>
  </si>
  <si>
    <t>Sheet 31</t>
  </si>
  <si>
    <t>TYPE 1 SCHOOL TERM BONDS</t>
  </si>
  <si>
    <t>80034 - 01</t>
  </si>
  <si>
    <t>80034 - 02</t>
  </si>
  <si>
    <t>80034 - 03</t>
  </si>
  <si>
    <t>80034 - 04</t>
  </si>
  <si>
    <t>80034 - 05</t>
  </si>
  <si>
    <t>TYPE 1 SCHOOL SERIAL BOND</t>
  </si>
  <si>
    <t>80034 - 06</t>
  </si>
  <si>
    <t>80034 - 07</t>
  </si>
  <si>
    <t>80034 - 08</t>
  </si>
  <si>
    <t>80034 - 09</t>
  </si>
  <si>
    <t>80034 - 10</t>
  </si>
  <si>
    <t>80034 - 11</t>
  </si>
  <si>
    <t>Total "Interest on Bonds - Type 1 School Debt Service" (*Items)</t>
  </si>
  <si>
    <t>80034 - 12</t>
  </si>
  <si>
    <t>Deferred Charges to Future Taxation:</t>
  </si>
  <si>
    <t>Bond Anticipation Notes</t>
  </si>
  <si>
    <t>Capital Improvement Fund</t>
  </si>
  <si>
    <t>Improvement Authorizations:</t>
  </si>
  <si>
    <t>Total        80035 -</t>
  </si>
  <si>
    <t>Requirement</t>
  </si>
  <si>
    <t>1. Emergency Notes</t>
  </si>
  <si>
    <t>80036 -</t>
  </si>
  <si>
    <t>2. Special Emergency Notes</t>
  </si>
  <si>
    <t>80037 -</t>
  </si>
  <si>
    <t>3. Tax Anticipation Notes</t>
  </si>
  <si>
    <t>80038 -</t>
  </si>
  <si>
    <t>4. Interest on Unpaid State and County Taxes</t>
  </si>
  <si>
    <t>80039 -</t>
  </si>
  <si>
    <t>Sheet 32</t>
  </si>
  <si>
    <t>DEBT SERVICE FOR NOTES (OTHER THAN ASSESSMENT NOTES)</t>
  </si>
  <si>
    <t>Original</t>
  </si>
  <si>
    <t>Interest</t>
  </si>
  <si>
    <t>Title or Purpose of Issue</t>
  </si>
  <si>
    <t>of Note</t>
  </si>
  <si>
    <t xml:space="preserve">of </t>
  </si>
  <si>
    <t>Computed to</t>
  </si>
  <si>
    <t>Maturity</t>
  </si>
  <si>
    <t>For Principal</t>
  </si>
  <si>
    <t>For Interest</t>
  </si>
  <si>
    <t>(Insert Date)</t>
  </si>
  <si>
    <t>**</t>
  </si>
  <si>
    <t>12.</t>
  </si>
  <si>
    <t>13.</t>
  </si>
  <si>
    <t>14.</t>
  </si>
  <si>
    <t>Memo: Designate all "Capital Notes" Issued under N.J.S. 40A:2-8(b) with "C". Such notes must be retired at the rate of 20% of the original amount issued annually.</t>
  </si>
  <si>
    <t>80051 - 01</t>
  </si>
  <si>
    <t>80051 - 02</t>
  </si>
  <si>
    <t>Memo: Type 1 School Notes should be separately listed and totaled.</t>
  </si>
  <si>
    <t>*" Original Date of Issue" refers to the date when the first money was borrowed for a particular Improvement, not the renewal date of subsequent notes which were Issued.</t>
  </si>
  <si>
    <t xml:space="preserve">                written intent of permanent financing submitted with statement.</t>
  </si>
  <si>
    <t>** If Interest on notes is financed by ordinance, designate same, otherwise an amount must be included in this column.</t>
  </si>
  <si>
    <t>(Do not crowd - add additional sheets)</t>
  </si>
  <si>
    <t>DEBT SERVICE SCHEDULE FOR ASSESSMENT NOTES</t>
  </si>
  <si>
    <t>Memo: *See Sheet 33 for clarification of "Original Date of Issue"</t>
  </si>
  <si>
    <t xml:space="preserve">                                        submitted with statement.</t>
  </si>
  <si>
    <t xml:space="preserve">                  ** Interest on Assessment Notes must be included in the Current Fund Budget appropriation "Interest on Notes".</t>
  </si>
  <si>
    <t>2011</t>
  </si>
  <si>
    <t>INELIGIBLE</t>
  </si>
  <si>
    <t xml:space="preserve">with the requirement of N.J.S.A. 54:4-35, was in the amount of </t>
  </si>
  <si>
    <t>Interfund Accounts Receivable - Current Fund</t>
  </si>
  <si>
    <t>Green Communities Grant</t>
  </si>
  <si>
    <t>BSF Forestry Grant</t>
  </si>
  <si>
    <t>Click It or Ticket</t>
  </si>
  <si>
    <t xml:space="preserve">Refund of Prior Year Revenue </t>
  </si>
  <si>
    <t>Other Payables</t>
  </si>
  <si>
    <t>2012</t>
  </si>
  <si>
    <t>Expenditure Without Ordinance Appropriation</t>
  </si>
  <si>
    <t>Interfund Accounts Payable - Sewer Operating Fund</t>
  </si>
  <si>
    <t>Petty Cash</t>
  </si>
  <si>
    <t>Amount Due From Federal and State Grants Fund</t>
  </si>
  <si>
    <t>Deferred Charges:</t>
  </si>
  <si>
    <t xml:space="preserve">   Emergency Appropriation</t>
  </si>
  <si>
    <t>Budget Overexpenditures</t>
  </si>
  <si>
    <t>Expenditure without Appropriation</t>
  </si>
  <si>
    <t>Amount Due To Animal Control Trust Fund</t>
  </si>
  <si>
    <t>Amount Due To Other Trust Fund</t>
  </si>
  <si>
    <t>Morris County - Historic Preservation Grant</t>
  </si>
  <si>
    <t>Mountain Lake B/E - Historic Preservation Grant</t>
  </si>
  <si>
    <t>Public Works Clothing Bin</t>
  </si>
  <si>
    <t>Auction</t>
  </si>
  <si>
    <t>D. TIMOTHY ROBERTS</t>
  </si>
  <si>
    <t>ACTING CHIEF FINANCIAL OFFICER</t>
  </si>
  <si>
    <t>I hereby certify that the above list of Chapter 159 insertions of revenue have been realized in cash or I have received</t>
  </si>
  <si>
    <t xml:space="preserve">written notification of the award of public or private revenue.  These insertions meet the statutory requirements of </t>
  </si>
  <si>
    <t>N.J.S.A. 40A:4-87 and matching funds have been provided if applicable.</t>
  </si>
  <si>
    <t>CFO Signature:______________________________________________________________________</t>
  </si>
  <si>
    <t>2013</t>
  </si>
  <si>
    <t>LOSAP</t>
  </si>
  <si>
    <t>(1) Bonded in January 2013</t>
  </si>
  <si>
    <t>Community Forestry Grant</t>
  </si>
  <si>
    <t>Hurricane Damage</t>
  </si>
  <si>
    <t>Delinquent Property Taxes - 2012</t>
  </si>
  <si>
    <t>Amount Due From Payroll Agency Account</t>
  </si>
  <si>
    <t xml:space="preserve">Amount Due To Water Operating Fund </t>
  </si>
  <si>
    <t xml:space="preserve">Amount Due To Sewer Operating Fund </t>
  </si>
  <si>
    <t>Amount Due To Payroll Account</t>
  </si>
  <si>
    <t>(973) 953-7769</t>
  </si>
  <si>
    <t>MONTVILLE, NJ 07045</t>
  </si>
  <si>
    <t>350 MAIN ROAD, SUITE 104</t>
  </si>
  <si>
    <r>
      <t xml:space="preserve">The undersigned certifies that </t>
    </r>
    <r>
      <rPr>
        <u val="single"/>
        <sz val="12"/>
        <rFont val="Times New Roman"/>
        <family val="1"/>
      </rPr>
      <t>this municipality does not meet item(s) # ____________</t>
    </r>
  </si>
  <si>
    <t>Special Emergency Note Receivable</t>
  </si>
  <si>
    <t>Special Emergency Note Payable</t>
  </si>
  <si>
    <t>2014</t>
  </si>
  <si>
    <t>March</t>
  </si>
  <si>
    <t>General of 2013</t>
  </si>
  <si>
    <t>Multiple</t>
  </si>
  <si>
    <t>(01-13) Various Improvements</t>
  </si>
  <si>
    <t>Premium on Sale of Bonds</t>
  </si>
  <si>
    <t>Sustainable Jersey Grant</t>
  </si>
  <si>
    <t xml:space="preserve">            ACCELERATED TAX SALE - CHAPTER 99</t>
  </si>
  <si>
    <t xml:space="preserve">            Calculation To Utilize Proceeds In Current Budget As Deduction</t>
  </si>
  <si>
    <t xml:space="preserve">            To Reserve For Uncollected Taxes Appropriation</t>
  </si>
  <si>
    <t>Note:  This sheet should be completed only if you are conducting an accelerated tax sale for the</t>
  </si>
  <si>
    <t xml:space="preserve">           first time in the current year.</t>
  </si>
  <si>
    <t>Reserve for Uncollected Taxes (sheet 25, Item 12)</t>
  </si>
  <si>
    <t>Reserve for Uncollected Taxes Exclusion</t>
  </si>
  <si>
    <t>Outstanding Balance of Delinquent Taxes</t>
  </si>
  <si>
    <t>(sheet 26, Item 14A) x % of</t>
  </si>
  <si>
    <t>Collection (Item 16)</t>
  </si>
  <si>
    <t>C.</t>
  </si>
  <si>
    <t>TIMES: % of increase of Amount to be</t>
  </si>
  <si>
    <t>Raised by Taxes over Prior Year</t>
  </si>
  <si>
    <t>[(2014 Estimated Total Levy - 2013 Total Levy)/2013 Total Levy]</t>
  </si>
  <si>
    <t>Reserve for Uncollected Taxes Exclusion Amount</t>
  </si>
  <si>
    <t>[(B x C) + B]</t>
  </si>
  <si>
    <t>Net Reserve for Uncollected Taxes</t>
  </si>
  <si>
    <t>Appropriation in Current Budget</t>
  </si>
  <si>
    <t>(A - D)</t>
  </si>
  <si>
    <t>2014 Reserve for Uncollected Taxes Appropriation Calculation (Actual)</t>
  </si>
  <si>
    <t xml:space="preserve">Subtotal General Appropriations (item8(L) budget sheet 29)            </t>
  </si>
  <si>
    <t>Taxes not Included in the budget (AFS 25, items 2 thru 7)</t>
  </si>
  <si>
    <t>Less: Anticipated Revenues (item 5, budget sheet 11)</t>
  </si>
  <si>
    <t>Cash Required</t>
  </si>
  <si>
    <t>Total Required at _______________% (items 4+6)</t>
  </si>
  <si>
    <t>Reserve for Uncollected Taxes (item E above)</t>
  </si>
  <si>
    <t xml:space="preserve"> To Calculate Underlying Tax Collection Rate for 2013</t>
  </si>
  <si>
    <t>Line 5c (sheet 22) Total 2013 Tax Levy...................................................................................$</t>
  </si>
  <si>
    <t>17th</t>
  </si>
  <si>
    <t>Delinquent Property Taxes - 2013</t>
  </si>
  <si>
    <t>Special Emergency</t>
  </si>
  <si>
    <t>Expenditure without Grant Appropriation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</si>
</sst>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_(&quot;$&quot;* #,##0.000_);_(&quot;$&quot;* \(#,##0.000\);_(&quot;$&quot;* &quot;-&quot;??_);_(@_)"/>
    <numFmt numFmtId="171" formatCode="_(&quot;$&quot;* #,##0.0000_);_(&quot;$&quot;* \(#,##0.0000\);_(&quot;$&quot;* &quot;-&quot;??_);_(@_)"/>
    <numFmt numFmtId="172" formatCode="#,##0.0_);\(#,##0.0\)"/>
    <numFmt numFmtId="173" formatCode="_(* #,##0.0_);_(* \(#,##0.0\);_(* &quot;-&quot;??_);_(@_)"/>
    <numFmt numFmtId="174" formatCode="_(* #,##0_);_(* \(#,##0\);_(* &quot;-&quot;??_);_(@_)"/>
    <numFmt numFmtId="175" formatCode="_(* #,##0.000_);_(* \(#,##0.000\);_(* &quot;-&quot;??_);_(@_)"/>
    <numFmt numFmtId="176" formatCode="_(* #,##0.0000_);_(* \(#,##0.0000\);_(* &quot;-&quot;??_);_(@_)"/>
    <numFmt numFmtId="177" formatCode="0.000%"/>
    <numFmt numFmtId="178" formatCode="mmm\-yyyy"/>
    <numFmt numFmtId="179" formatCode="_(&quot;$&quot;* #,##0.0000_);_(&quot;$&quot;* \(#,##0.0000\);_(&quot;$&quot;* &quot;-&quot;????_);_(@_)"/>
    <numFmt numFmtId="180" formatCode="_(&quot;$&quot;* #,##0.000_);_(&quot;$&quot;* \(#,##0.000\);_(&quot;$&quot;* &quot;-&quot;???_);_(@_)"/>
    <numFmt numFmtId="181" formatCode="&quot;$&quot;\ #,##0;&quot;$&quot;\ \-#,##0"/>
    <numFmt numFmtId="182" formatCode="&quot;$&quot;\ #,##0;[Red]&quot;$&quot;\ \-#,##0"/>
    <numFmt numFmtId="183" formatCode="&quot;$&quot;\ #,##0.00;&quot;$&quot;\ \-#,##0.00"/>
    <numFmt numFmtId="184" formatCode="&quot;$&quot;\ #,##0.00;[Red]&quot;$&quot;\ \-#,##0.00"/>
    <numFmt numFmtId="185" formatCode="_ &quot;$&quot;\ * #,##0_ ;_ &quot;$&quot;\ * \-#,##0_ ;_ &quot;$&quot;\ * &quot;-&quot;_ ;_ @_ "/>
    <numFmt numFmtId="186" formatCode="_ * #,##0_ ;_ * \-#,##0_ ;_ * &quot;-&quot;_ ;_ @_ "/>
    <numFmt numFmtId="187" formatCode="_ &quot;$&quot;\ * #,##0.00_ ;_ &quot;$&quot;\ * \-#,##0.00_ ;_ &quot;$&quot;\ * &quot;-&quot;??_ ;_ @_ "/>
    <numFmt numFmtId="188" formatCode="_ * #,##0.00_ ;_ * \-#,##0.00_ ;_ * &quot;-&quot;??_ ;_ @_ "/>
    <numFmt numFmtId="189" formatCode="m/d/yy"/>
    <numFmt numFmtId="190" formatCode="0.0000000%"/>
    <numFmt numFmtId="191" formatCode="mm/dd/yy"/>
    <numFmt numFmtId="192" formatCode="0_);\(0\)"/>
    <numFmt numFmtId="193" formatCode="[$-409]dddd\,\ mmmm\ dd\,\ yyyy"/>
    <numFmt numFmtId="194" formatCode="m/d/yy;@"/>
    <numFmt numFmtId="195" formatCode="0.0000"/>
    <numFmt numFmtId="196" formatCode="0.000"/>
    <numFmt numFmtId="197" formatCode="0.0000%"/>
    <numFmt numFmtId="198" formatCode="0.000000"/>
    <numFmt numFmtId="199" formatCode="0.00000"/>
    <numFmt numFmtId="200" formatCode="_(&quot;$&quot;* #,##0.0_);_(&quot;$&quot;* \(#,##0.0\);_(&quot;$&quot;* &quot;-&quot;??_);_(@_)"/>
    <numFmt numFmtId="201" formatCode="_(&quot;$&quot;* #,##0_);_(&quot;$&quot;* \(#,##0\);_(&quot;$&quot;* &quot;-&quot;??_);_(@_)"/>
  </numFmts>
  <fonts count="92">
    <font>
      <sz val="12"/>
      <name val="Arial"/>
      <family val="2"/>
    </font>
    <font>
      <b/>
      <sz val="10"/>
      <name val="Arial"/>
      <family val="2"/>
    </font>
    <font>
      <i/>
      <sz val="10"/>
      <name val="Arial"/>
      <family val="2"/>
    </font>
    <font>
      <b/>
      <i/>
      <sz val="10"/>
      <name val="Arial"/>
      <family val="2"/>
    </font>
    <font>
      <sz val="10"/>
      <name val="Arial"/>
      <family val="2"/>
    </font>
    <font>
      <b/>
      <sz val="18"/>
      <name val="Times New Roman"/>
      <family val="1"/>
    </font>
    <font>
      <sz val="18"/>
      <name val="Arial"/>
      <family val="2"/>
    </font>
    <font>
      <sz val="14"/>
      <name val="Times New Roman"/>
      <family val="1"/>
    </font>
    <font>
      <b/>
      <sz val="12"/>
      <name val="Times New Roman"/>
      <family val="1"/>
    </font>
    <font>
      <sz val="12"/>
      <name val="Times New Roman"/>
      <family val="1"/>
    </font>
    <font>
      <b/>
      <sz val="12"/>
      <name val="Arial"/>
      <family val="2"/>
    </font>
    <font>
      <b/>
      <sz val="14"/>
      <name val="Times New Roman"/>
      <family val="1"/>
    </font>
    <font>
      <sz val="14"/>
      <name val="Arial"/>
      <family val="2"/>
    </font>
    <font>
      <b/>
      <u val="single"/>
      <sz val="12"/>
      <name val="Times New Roman"/>
      <family val="1"/>
    </font>
    <font>
      <sz val="10"/>
      <name val="Times New Roman"/>
      <family val="1"/>
    </font>
    <font>
      <sz val="8"/>
      <name val="Times New Roman"/>
      <family val="1"/>
    </font>
    <font>
      <b/>
      <sz val="10"/>
      <name val="Times New Roman"/>
      <family val="1"/>
    </font>
    <font>
      <sz val="12"/>
      <color indexed="8"/>
      <name val="Arial"/>
      <family val="2"/>
    </font>
    <font>
      <sz val="16"/>
      <name val="Times New Roman"/>
      <family val="1"/>
    </font>
    <font>
      <sz val="18"/>
      <name val="Times New Roman"/>
      <family val="1"/>
    </font>
    <font>
      <b/>
      <sz val="16"/>
      <name val="Times New Roman"/>
      <family val="1"/>
    </font>
    <font>
      <i/>
      <sz val="10"/>
      <name val="Times New Roman"/>
      <family val="1"/>
    </font>
    <font>
      <sz val="9"/>
      <name val="Arial"/>
      <family val="2"/>
    </font>
    <font>
      <b/>
      <sz val="11"/>
      <name val="Arial"/>
      <family val="2"/>
    </font>
    <font>
      <sz val="11"/>
      <name val="Arial"/>
      <family val="2"/>
    </font>
    <font>
      <b/>
      <sz val="8"/>
      <name val="Times New Roman"/>
      <family val="1"/>
    </font>
    <font>
      <b/>
      <sz val="11"/>
      <name val="Times New Roman"/>
      <family val="1"/>
    </font>
    <font>
      <b/>
      <u val="single"/>
      <sz val="11"/>
      <name val="Times New Roman"/>
      <family val="1"/>
    </font>
    <font>
      <u val="single"/>
      <sz val="12"/>
      <name val="Arial"/>
      <family val="2"/>
    </font>
    <font>
      <b/>
      <sz val="14"/>
      <name val="Arial"/>
      <family val="2"/>
    </font>
    <font>
      <b/>
      <u val="doubleAccounting"/>
      <sz val="12"/>
      <name val="Times New Roman"/>
      <family val="1"/>
    </font>
    <font>
      <i/>
      <u val="single"/>
      <sz val="14"/>
      <name val="Times New Roman"/>
      <family val="1"/>
    </font>
    <font>
      <u val="single"/>
      <sz val="12"/>
      <name val="Times New Roman"/>
      <family val="1"/>
    </font>
    <font>
      <b/>
      <sz val="13"/>
      <name val="Times New Roman"/>
      <family val="1"/>
    </font>
    <font>
      <b/>
      <sz val="9"/>
      <name val="Times New Roman"/>
      <family val="1"/>
    </font>
    <font>
      <strike/>
      <sz val="14"/>
      <name val="Times New Roman"/>
      <family val="1"/>
    </font>
    <font>
      <b/>
      <u val="doubleAccounting"/>
      <sz val="12"/>
      <name val="Arial"/>
      <family val="2"/>
    </font>
    <font>
      <b/>
      <u val="single"/>
      <sz val="12"/>
      <name val="Arial"/>
      <family val="2"/>
    </font>
    <font>
      <b/>
      <u val="double"/>
      <sz val="12"/>
      <name val="Arial"/>
      <family val="2"/>
    </font>
    <font>
      <u val="doubleAccounting"/>
      <sz val="12"/>
      <name val="Arial"/>
      <family val="2"/>
    </font>
    <font>
      <b/>
      <sz val="16"/>
      <name val="Arial"/>
      <family val="2"/>
    </font>
    <font>
      <b/>
      <sz val="10.5"/>
      <name val="Times New Roman"/>
      <family val="1"/>
    </font>
    <font>
      <b/>
      <u val="single"/>
      <sz val="14"/>
      <name val="Times New Roman"/>
      <family val="1"/>
    </font>
    <font>
      <b/>
      <u val="singleAccounting"/>
      <sz val="12"/>
      <name val="Arial"/>
      <family val="2"/>
    </font>
    <font>
      <b/>
      <strike/>
      <sz val="14"/>
      <name val="Times New Roman"/>
      <family val="1"/>
    </font>
    <font>
      <u val="single"/>
      <sz val="9"/>
      <color indexed="12"/>
      <name val="Arial"/>
      <family val="2"/>
    </font>
    <font>
      <u val="single"/>
      <sz val="9"/>
      <color indexed="36"/>
      <name val="Arial"/>
      <family val="2"/>
    </font>
    <font>
      <b/>
      <sz val="13"/>
      <name val="Arial"/>
      <family val="2"/>
    </font>
    <font>
      <i/>
      <sz val="12"/>
      <name val="Times New Roman"/>
      <family val="1"/>
    </font>
    <font>
      <u val="singleAccounting"/>
      <sz val="12"/>
      <name val="Times New Roman"/>
      <family val="1"/>
    </font>
    <font>
      <b/>
      <strike/>
      <sz val="12"/>
      <name val="Times New Roman"/>
      <family val="1"/>
    </font>
    <font>
      <b/>
      <sz val="14"/>
      <name val="Arial Black"/>
      <family val="2"/>
    </font>
    <font>
      <u val="single"/>
      <sz val="12"/>
      <color indexed="12"/>
      <name val="Arial"/>
      <family val="2"/>
    </font>
    <font>
      <u val="single"/>
      <sz val="12"/>
      <color indexed="36"/>
      <name val="Arial"/>
      <family val="2"/>
    </font>
    <font>
      <b/>
      <sz val="20"/>
      <name val="Arial"/>
      <family val="2"/>
    </font>
    <font>
      <b/>
      <sz val="18"/>
      <name val="Arial"/>
      <family val="2"/>
    </font>
    <font>
      <i/>
      <sz val="12"/>
      <name val="Arial"/>
      <family val="2"/>
    </font>
    <font>
      <b/>
      <sz val="17"/>
      <name val="Times New Roman"/>
      <family val="1"/>
    </font>
    <font>
      <b/>
      <sz val="2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style="thin">
        <color indexed="8"/>
      </top>
      <bottom style="thin">
        <color indexed="8"/>
      </bottom>
    </border>
    <border>
      <left>
        <color indexed="63"/>
      </left>
      <right style="thin"/>
      <top>
        <color indexed="63"/>
      </top>
      <bottom style="thin">
        <color indexed="8"/>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style="medium"/>
      <top style="medium"/>
      <bottom style="medium"/>
    </border>
    <border>
      <left>
        <color indexed="63"/>
      </left>
      <right>
        <color indexed="63"/>
      </right>
      <top>
        <color indexed="63"/>
      </top>
      <bottom style="double"/>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ck"/>
      <bottom style="thin"/>
    </border>
    <border>
      <left style="thin"/>
      <right>
        <color indexed="63"/>
      </right>
      <top style="thin"/>
      <bottom style="double"/>
    </border>
    <border>
      <left style="thin">
        <color indexed="8"/>
      </left>
      <right>
        <color indexed="63"/>
      </right>
      <top style="thin">
        <color indexed="8"/>
      </top>
      <bottom style="medium"/>
    </border>
    <border>
      <left style="thin">
        <color indexed="8"/>
      </left>
      <right style="thin">
        <color indexed="8"/>
      </right>
      <top style="thin">
        <color indexed="8"/>
      </top>
      <bottom style="medium"/>
    </border>
    <border>
      <left>
        <color indexed="63"/>
      </left>
      <right>
        <color indexed="63"/>
      </right>
      <top style="thin"/>
      <bottom style="thin"/>
    </border>
    <border>
      <left style="thin"/>
      <right>
        <color indexed="63"/>
      </right>
      <top style="thin"/>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thin">
        <color indexed="8"/>
      </left>
      <right>
        <color indexed="63"/>
      </right>
      <top style="thin"/>
      <bottom style="thin"/>
    </border>
    <border>
      <left>
        <color indexed="63"/>
      </left>
      <right style="thin">
        <color indexed="8"/>
      </right>
      <top style="thin">
        <color indexed="8"/>
      </top>
      <bottom style="thin"/>
    </border>
    <border>
      <left style="thin">
        <color indexed="8"/>
      </left>
      <right style="thin"/>
      <top style="thin"/>
      <bottom style="thin"/>
    </border>
    <border>
      <left style="thin">
        <color indexed="8"/>
      </left>
      <right style="thin"/>
      <top style="thin">
        <color indexed="8"/>
      </top>
      <bottom style="thick"/>
    </border>
    <border>
      <left style="thin">
        <color indexed="8"/>
      </left>
      <right style="thin"/>
      <top style="thick"/>
      <bottom style="thin"/>
    </border>
    <border>
      <left style="thin">
        <color indexed="8"/>
      </left>
      <right style="thin"/>
      <top style="thin"/>
      <bottom style="double"/>
    </border>
    <border>
      <left style="thin"/>
      <right style="thin">
        <color indexed="8"/>
      </right>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style="thin">
        <color indexed="8"/>
      </left>
      <right style="thin"/>
      <top style="thick"/>
      <bottom style="thick">
        <color indexed="8"/>
      </bottom>
    </border>
    <border>
      <left style="thin">
        <color indexed="8"/>
      </left>
      <right style="thin"/>
      <top style="thick">
        <color indexed="8"/>
      </top>
      <bottom style="thin"/>
    </border>
    <border>
      <left style="thin">
        <color indexed="8"/>
      </left>
      <right style="thin">
        <color indexed="8"/>
      </right>
      <top style="thick">
        <color indexed="8"/>
      </top>
      <bottom style="thick">
        <color indexed="8"/>
      </bottom>
    </border>
    <border>
      <left style="thin"/>
      <right style="thin"/>
      <top style="thick"/>
      <bottom style="thin"/>
    </border>
    <border>
      <left style="thin">
        <color indexed="8"/>
      </left>
      <right style="thin">
        <color indexed="8"/>
      </right>
      <top style="thin"/>
      <bottom style="thin">
        <color indexed="8"/>
      </bottom>
    </border>
    <border>
      <left style="thin">
        <color indexed="8"/>
      </left>
      <right style="thin"/>
      <top>
        <color indexed="63"/>
      </top>
      <bottom style="thin"/>
    </border>
    <border>
      <left style="thin">
        <color indexed="8"/>
      </left>
      <right style="thin"/>
      <top style="thin">
        <color indexed="8"/>
      </top>
      <bottom style="thin">
        <color indexed="8"/>
      </bottom>
    </border>
    <border>
      <left style="thin">
        <color indexed="8"/>
      </left>
      <right style="thin"/>
      <top style="thin"/>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medium">
        <color indexed="8"/>
      </bottom>
    </border>
    <border>
      <left>
        <color indexed="63"/>
      </left>
      <right style="thin"/>
      <top style="medium"/>
      <bottom style="thin"/>
    </border>
    <border>
      <left style="thin">
        <color indexed="8"/>
      </left>
      <right style="thin">
        <color indexed="8"/>
      </right>
      <top>
        <color indexed="63"/>
      </top>
      <bottom style="medium"/>
    </border>
    <border>
      <left style="thin">
        <color indexed="8"/>
      </left>
      <right>
        <color indexed="63"/>
      </right>
      <top>
        <color indexed="63"/>
      </top>
      <bottom style="mediu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ck">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0" fillId="0" borderId="0" applyNumberFormat="0" applyFill="0" applyBorder="0" applyAlignment="0" applyProtection="0"/>
    <xf numFmtId="0" fontId="46"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5"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3" fontId="9" fillId="0" borderId="0">
      <alignment/>
      <protection/>
    </xf>
    <xf numFmtId="0" fontId="0" fillId="0" borderId="0">
      <alignment/>
      <protection/>
    </xf>
    <xf numFmtId="3" fontId="9" fillId="0" borderId="0">
      <alignment/>
      <protection/>
    </xf>
    <xf numFmtId="0" fontId="0" fillId="32" borderId="7" applyNumberFormat="0" applyFont="0" applyAlignment="0" applyProtection="0"/>
    <xf numFmtId="0" fontId="88" fillId="27" borderId="8" applyNumberFormat="0" applyAlignment="0" applyProtection="0"/>
    <xf numFmtId="9" fontId="4"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36">
    <xf numFmtId="0" fontId="0" fillId="0" borderId="0" xfId="0" applyAlignment="1">
      <alignment/>
    </xf>
    <xf numFmtId="0" fontId="0" fillId="0" borderId="0" xfId="0" applyAlignment="1" applyProtection="1">
      <alignment/>
      <protection/>
    </xf>
    <xf numFmtId="0" fontId="5" fillId="0" borderId="0" xfId="0" applyFont="1" applyAlignment="1" applyProtection="1">
      <alignment horizontal="centerContinuous"/>
      <protection/>
    </xf>
    <xf numFmtId="0" fontId="0" fillId="0" borderId="0" xfId="0" applyAlignment="1" applyProtection="1">
      <alignment horizontal="centerContinuous"/>
      <protection/>
    </xf>
    <xf numFmtId="0" fontId="6" fillId="0" borderId="0" xfId="0" applyFont="1" applyAlignment="1" applyProtection="1">
      <alignment horizontal="centerContinuous"/>
      <protection/>
    </xf>
    <xf numFmtId="0" fontId="0" fillId="0" borderId="10" xfId="0" applyBorder="1" applyAlignment="1" applyProtection="1">
      <alignment/>
      <protection/>
    </xf>
    <xf numFmtId="0" fontId="8" fillId="0" borderId="0" xfId="0" applyFont="1" applyAlignment="1" applyProtection="1">
      <alignment/>
      <protection/>
    </xf>
    <xf numFmtId="0" fontId="0" fillId="0" borderId="10" xfId="0" applyBorder="1" applyAlignment="1" applyProtection="1">
      <alignment horizontal="centerContinuous"/>
      <protection/>
    </xf>
    <xf numFmtId="0" fontId="9" fillId="0" borderId="0" xfId="0" applyFont="1" applyAlignment="1" applyProtection="1">
      <alignment/>
      <protection/>
    </xf>
    <xf numFmtId="0" fontId="8" fillId="0" borderId="0" xfId="0" applyFont="1" applyAlignment="1" applyProtection="1">
      <alignment horizontal="centerContinuous"/>
      <protection/>
    </xf>
    <xf numFmtId="0" fontId="0" fillId="0" borderId="11" xfId="0" applyBorder="1" applyAlignment="1" applyProtection="1">
      <alignment/>
      <protection/>
    </xf>
    <xf numFmtId="0" fontId="0" fillId="0" borderId="12" xfId="0" applyBorder="1" applyAlignment="1" applyProtection="1">
      <alignment horizontal="centerContinuous"/>
      <protection/>
    </xf>
    <xf numFmtId="0" fontId="0" fillId="0" borderId="13" xfId="0" applyBorder="1" applyAlignment="1" applyProtection="1">
      <alignment/>
      <protection/>
    </xf>
    <xf numFmtId="0" fontId="9" fillId="0" borderId="10" xfId="0" applyFont="1" applyBorder="1" applyAlignment="1" applyProtection="1">
      <alignment/>
      <protection/>
    </xf>
    <xf numFmtId="0" fontId="11" fillId="0" borderId="0" xfId="0" applyFont="1" applyAlignment="1" applyProtection="1">
      <alignment horizontal="centerContinuous"/>
      <protection/>
    </xf>
    <xf numFmtId="0" fontId="0" fillId="0" borderId="0" xfId="0" applyAlignment="1" applyProtection="1">
      <alignment horizontal="center"/>
      <protection/>
    </xf>
    <xf numFmtId="0" fontId="12" fillId="0" borderId="0" xfId="0" applyFont="1" applyAlignment="1" applyProtection="1">
      <alignment/>
      <protection/>
    </xf>
    <xf numFmtId="0" fontId="11" fillId="0" borderId="0" xfId="0" applyFont="1" applyAlignment="1" applyProtection="1">
      <alignment/>
      <protection/>
    </xf>
    <xf numFmtId="0" fontId="9" fillId="0" borderId="0" xfId="0" applyFont="1" applyAlignment="1" applyProtection="1">
      <alignment horizontal="centerContinuous"/>
      <protection/>
    </xf>
    <xf numFmtId="0" fontId="0" fillId="0" borderId="14" xfId="0" applyBorder="1" applyAlignment="1" applyProtection="1">
      <alignment/>
      <protection/>
    </xf>
    <xf numFmtId="0" fontId="0" fillId="0" borderId="15" xfId="0" applyBorder="1" applyAlignment="1" applyProtection="1">
      <alignment/>
      <protection/>
    </xf>
    <xf numFmtId="0" fontId="0" fillId="33" borderId="0" xfId="0" applyFill="1" applyAlignment="1" applyProtection="1">
      <alignment/>
      <protection/>
    </xf>
    <xf numFmtId="0" fontId="9"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Continuous"/>
    </xf>
    <xf numFmtId="0" fontId="0" fillId="0" borderId="11" xfId="0" applyBorder="1" applyAlignment="1">
      <alignment/>
    </xf>
    <xf numFmtId="0" fontId="0" fillId="0" borderId="16" xfId="0" applyBorder="1" applyAlignment="1">
      <alignment/>
    </xf>
    <xf numFmtId="0" fontId="0" fillId="0" borderId="15" xfId="0" applyBorder="1" applyAlignment="1">
      <alignment/>
    </xf>
    <xf numFmtId="0" fontId="0" fillId="0" borderId="13" xfId="0" applyBorder="1" applyAlignment="1">
      <alignment/>
    </xf>
    <xf numFmtId="0" fontId="0" fillId="0" borderId="10" xfId="0" applyBorder="1" applyAlignment="1">
      <alignment/>
    </xf>
    <xf numFmtId="39" fontId="0" fillId="0" borderId="0" xfId="0" applyNumberFormat="1" applyAlignment="1" applyProtection="1">
      <alignment/>
      <protection/>
    </xf>
    <xf numFmtId="39" fontId="0" fillId="0" borderId="13" xfId="0" applyNumberFormat="1" applyBorder="1" applyAlignment="1" applyProtection="1">
      <alignment/>
      <protection/>
    </xf>
    <xf numFmtId="39" fontId="0" fillId="0" borderId="10" xfId="0" applyNumberFormat="1" applyBorder="1" applyAlignment="1" applyProtection="1">
      <alignment/>
      <protection/>
    </xf>
    <xf numFmtId="39" fontId="0" fillId="0" borderId="0" xfId="0" applyNumberFormat="1" applyAlignment="1" applyProtection="1">
      <alignment horizontal="centerContinuous"/>
      <protection/>
    </xf>
    <xf numFmtId="0" fontId="0" fillId="0" borderId="16" xfId="0" applyBorder="1" applyAlignment="1" applyProtection="1">
      <alignment/>
      <protection/>
    </xf>
    <xf numFmtId="0" fontId="0" fillId="0" borderId="17" xfId="0" applyBorder="1" applyAlignment="1" applyProtection="1">
      <alignment horizontal="center"/>
      <protection/>
    </xf>
    <xf numFmtId="0" fontId="0" fillId="0" borderId="17" xfId="0" applyBorder="1" applyAlignment="1" applyProtection="1">
      <alignment/>
      <protection/>
    </xf>
    <xf numFmtId="0" fontId="10" fillId="0" borderId="0" xfId="0" applyFont="1" applyAlignment="1" applyProtection="1">
      <alignment horizontal="centerContinuous"/>
      <protection/>
    </xf>
    <xf numFmtId="0" fontId="15" fillId="0" borderId="0" xfId="0" applyFont="1" applyAlignment="1" applyProtection="1">
      <alignment/>
      <protection/>
    </xf>
    <xf numFmtId="0" fontId="15" fillId="0" borderId="0" xfId="0" applyFont="1" applyAlignment="1" applyProtection="1">
      <alignment horizontal="left"/>
      <protection/>
    </xf>
    <xf numFmtId="0" fontId="15" fillId="0" borderId="0" xfId="0" applyFont="1" applyAlignment="1" applyProtection="1">
      <alignment horizontal="center"/>
      <protection/>
    </xf>
    <xf numFmtId="0" fontId="0" fillId="0" borderId="18" xfId="0" applyBorder="1" applyAlignment="1" applyProtection="1">
      <alignment/>
      <protection/>
    </xf>
    <xf numFmtId="0" fontId="9" fillId="0" borderId="18" xfId="0" applyFont="1" applyBorder="1" applyAlignment="1" applyProtection="1">
      <alignment/>
      <protection/>
    </xf>
    <xf numFmtId="0" fontId="9" fillId="0" borderId="19" xfId="0" applyFont="1" applyBorder="1" applyAlignment="1" applyProtection="1">
      <alignment/>
      <protection/>
    </xf>
    <xf numFmtId="0" fontId="9" fillId="0" borderId="17" xfId="0" applyFont="1" applyBorder="1" applyAlignment="1" applyProtection="1">
      <alignment/>
      <protection/>
    </xf>
    <xf numFmtId="0" fontId="0" fillId="0" borderId="20" xfId="0" applyBorder="1" applyAlignment="1" applyProtection="1">
      <alignment/>
      <protection/>
    </xf>
    <xf numFmtId="0" fontId="8" fillId="0" borderId="10" xfId="0" applyFont="1" applyBorder="1" applyAlignment="1" applyProtection="1">
      <alignment/>
      <protection/>
    </xf>
    <xf numFmtId="0" fontId="0" fillId="0" borderId="21" xfId="0" applyBorder="1" applyAlignment="1" applyProtection="1">
      <alignment/>
      <protection/>
    </xf>
    <xf numFmtId="0" fontId="0" fillId="0" borderId="19" xfId="0" applyBorder="1" applyAlignment="1" applyProtection="1">
      <alignment/>
      <protection/>
    </xf>
    <xf numFmtId="0" fontId="16" fillId="0" borderId="10" xfId="0" applyFont="1" applyBorder="1" applyAlignment="1" applyProtection="1">
      <alignment/>
      <protection/>
    </xf>
    <xf numFmtId="0" fontId="9" fillId="0" borderId="13" xfId="0" applyFont="1" applyBorder="1" applyAlignment="1" applyProtection="1">
      <alignment/>
      <protection/>
    </xf>
    <xf numFmtId="0" fontId="7" fillId="0" borderId="0" xfId="0" applyFont="1" applyAlignment="1" applyProtection="1">
      <alignment/>
      <protection/>
    </xf>
    <xf numFmtId="0" fontId="0" fillId="0" borderId="0" xfId="0" applyAlignment="1" applyProtection="1">
      <alignment/>
      <protection/>
    </xf>
    <xf numFmtId="0" fontId="0" fillId="0" borderId="0" xfId="0" applyAlignment="1">
      <alignment/>
    </xf>
    <xf numFmtId="0" fontId="0" fillId="34" borderId="0" xfId="0" applyFill="1" applyAlignment="1">
      <alignment/>
    </xf>
    <xf numFmtId="0" fontId="0" fillId="0" borderId="22" xfId="0" applyBorder="1" applyAlignment="1" applyProtection="1">
      <alignment/>
      <protection/>
    </xf>
    <xf numFmtId="0" fontId="17"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22" xfId="0" applyBorder="1" applyAlignment="1">
      <alignment/>
    </xf>
    <xf numFmtId="0" fontId="0" fillId="0" borderId="0" xfId="0" applyBorder="1" applyAlignment="1" applyProtection="1">
      <alignment/>
      <protection/>
    </xf>
    <xf numFmtId="0" fontId="0" fillId="0" borderId="0" xfId="0" applyBorder="1" applyAlignment="1">
      <alignment/>
    </xf>
    <xf numFmtId="0" fontId="7" fillId="0" borderId="0" xfId="0" applyFont="1" applyBorder="1" applyAlignment="1" applyProtection="1">
      <alignment/>
      <protection/>
    </xf>
    <xf numFmtId="0" fontId="0" fillId="0" borderId="0" xfId="0" applyBorder="1" applyAlignment="1">
      <alignment/>
    </xf>
    <xf numFmtId="0" fontId="0" fillId="0" borderId="0" xfId="0"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22" xfId="0" applyBorder="1" applyAlignment="1">
      <alignment horizontal="centerContinuous"/>
    </xf>
    <xf numFmtId="0" fontId="0" fillId="0" borderId="25" xfId="0" applyBorder="1" applyAlignment="1" applyProtection="1">
      <alignment/>
      <protection/>
    </xf>
    <xf numFmtId="0" fontId="0" fillId="0" borderId="26" xfId="0" applyBorder="1" applyAlignment="1" applyProtection="1">
      <alignment/>
      <protection/>
    </xf>
    <xf numFmtId="0" fontId="0" fillId="0" borderId="25" xfId="0" applyBorder="1" applyAlignment="1">
      <alignment/>
    </xf>
    <xf numFmtId="0" fontId="0" fillId="0" borderId="25" xfId="0" applyBorder="1" applyAlignment="1">
      <alignment horizontal="centerContinuous"/>
    </xf>
    <xf numFmtId="0" fontId="7" fillId="0" borderId="0" xfId="0" applyFont="1" applyAlignment="1" applyProtection="1">
      <alignment/>
      <protection/>
    </xf>
    <xf numFmtId="0" fontId="0" fillId="34" borderId="0" xfId="0" applyFill="1" applyBorder="1" applyAlignment="1">
      <alignment/>
    </xf>
    <xf numFmtId="0" fontId="18" fillId="0" borderId="0" xfId="0" applyFont="1" applyBorder="1" applyAlignment="1" applyProtection="1">
      <alignment/>
      <protection/>
    </xf>
    <xf numFmtId="0" fontId="18" fillId="0" borderId="0" xfId="0" applyFont="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horizontal="centerContinuous"/>
      <protection/>
    </xf>
    <xf numFmtId="0" fontId="8" fillId="0" borderId="22" xfId="0" applyFont="1" applyBorder="1" applyAlignment="1" applyProtection="1">
      <alignment/>
      <protection/>
    </xf>
    <xf numFmtId="0" fontId="11" fillId="0" borderId="22" xfId="0" applyFont="1" applyBorder="1" applyAlignment="1" applyProtection="1">
      <alignment horizontal="centerContinuous"/>
      <protection/>
    </xf>
    <xf numFmtId="0" fontId="11" fillId="0" borderId="25" xfId="0" applyFont="1" applyBorder="1" applyAlignment="1" applyProtection="1">
      <alignment horizontal="centerContinuous"/>
      <protection/>
    </xf>
    <xf numFmtId="0" fontId="7" fillId="0" borderId="0" xfId="0" applyFont="1" applyAlignment="1">
      <alignment/>
    </xf>
    <xf numFmtId="0" fontId="0" fillId="0" borderId="22" xfId="0" applyBorder="1" applyAlignment="1">
      <alignment/>
    </xf>
    <xf numFmtId="0" fontId="7" fillId="0" borderId="0" xfId="0" applyFont="1" applyAlignment="1" applyProtection="1">
      <alignment horizontal="centerContinuous"/>
      <protection/>
    </xf>
    <xf numFmtId="0" fontId="5" fillId="0" borderId="0" xfId="0" applyFont="1" applyBorder="1" applyAlignment="1" applyProtection="1">
      <alignment/>
      <protection/>
    </xf>
    <xf numFmtId="0" fontId="0" fillId="0" borderId="27" xfId="0" applyBorder="1" applyAlignment="1">
      <alignment/>
    </xf>
    <xf numFmtId="0" fontId="18" fillId="0" borderId="0" xfId="0" applyFont="1" applyAlignment="1">
      <alignment/>
    </xf>
    <xf numFmtId="0" fontId="0" fillId="0" borderId="28" xfId="0" applyBorder="1" applyAlignment="1">
      <alignment/>
    </xf>
    <xf numFmtId="0" fontId="19" fillId="0" borderId="0" xfId="0" applyFont="1" applyAlignment="1">
      <alignment horizontal="centerContinuous"/>
    </xf>
    <xf numFmtId="0" fontId="0" fillId="33" borderId="0" xfId="0" applyFill="1" applyAlignment="1">
      <alignment/>
    </xf>
    <xf numFmtId="0" fontId="0" fillId="0" borderId="29" xfId="0" applyBorder="1" applyAlignment="1">
      <alignment/>
    </xf>
    <xf numFmtId="0" fontId="7" fillId="0" borderId="0" xfId="0" applyFont="1" applyAlignment="1">
      <alignment/>
    </xf>
    <xf numFmtId="0" fontId="0" fillId="0" borderId="0" xfId="0" applyBorder="1" applyAlignment="1">
      <alignment horizontal="centerContinuous"/>
    </xf>
    <xf numFmtId="0" fontId="9" fillId="0" borderId="0" xfId="0" applyFont="1" applyBorder="1" applyAlignment="1">
      <alignment horizontal="centerContinuous"/>
    </xf>
    <xf numFmtId="0" fontId="7" fillId="0" borderId="0" xfId="0" applyFont="1" applyBorder="1" applyAlignment="1">
      <alignment horizontal="centerContinuous"/>
    </xf>
    <xf numFmtId="0" fontId="7" fillId="0" borderId="0" xfId="0" applyFont="1" applyAlignment="1">
      <alignment horizontal="centerContinuous"/>
    </xf>
    <xf numFmtId="0" fontId="20" fillId="0" borderId="0" xfId="0" applyFont="1" applyAlignment="1" applyProtection="1">
      <alignment/>
      <protection/>
    </xf>
    <xf numFmtId="0" fontId="12" fillId="0" borderId="0" xfId="0" applyFont="1" applyAlignment="1" applyProtection="1">
      <alignment/>
      <protection/>
    </xf>
    <xf numFmtId="0" fontId="0" fillId="34" borderId="0" xfId="0" applyFill="1" applyBorder="1" applyAlignment="1" applyProtection="1">
      <alignment/>
      <protection/>
    </xf>
    <xf numFmtId="0" fontId="12" fillId="0" borderId="0" xfId="0" applyFont="1" applyAlignment="1" applyProtection="1">
      <alignment horizontal="centerContinuous"/>
      <protection/>
    </xf>
    <xf numFmtId="0" fontId="21" fillId="0" borderId="0" xfId="0" applyFont="1" applyAlignment="1">
      <alignment horizontal="centerContinuous"/>
    </xf>
    <xf numFmtId="0" fontId="4" fillId="0" borderId="0" xfId="0" applyFont="1" applyAlignment="1">
      <alignment/>
    </xf>
    <xf numFmtId="0" fontId="22" fillId="0" borderId="0" xfId="0" applyFont="1" applyAlignment="1">
      <alignment/>
    </xf>
    <xf numFmtId="0" fontId="5" fillId="0" borderId="22" xfId="0" applyFont="1" applyBorder="1" applyAlignment="1">
      <alignment horizontal="centerContinuous"/>
    </xf>
    <xf numFmtId="0" fontId="9" fillId="0" borderId="28" xfId="0" applyFont="1" applyBorder="1" applyAlignment="1">
      <alignment horizontal="center"/>
    </xf>
    <xf numFmtId="0" fontId="9" fillId="0" borderId="28" xfId="0" applyFont="1" applyBorder="1" applyAlignment="1">
      <alignment/>
    </xf>
    <xf numFmtId="0" fontId="9" fillId="0" borderId="25" xfId="0" applyFont="1" applyBorder="1" applyAlignment="1">
      <alignment/>
    </xf>
    <xf numFmtId="0" fontId="9" fillId="0" borderId="28" xfId="0" applyFont="1" applyBorder="1" applyAlignment="1" quotePrefix="1">
      <alignment horizontal="center"/>
    </xf>
    <xf numFmtId="0" fontId="9" fillId="0" borderId="25" xfId="0" applyFont="1" applyBorder="1" applyAlignment="1">
      <alignment horizontal="center"/>
    </xf>
    <xf numFmtId="0" fontId="0" fillId="0" borderId="30" xfId="0" applyBorder="1" applyAlignment="1">
      <alignment/>
    </xf>
    <xf numFmtId="0" fontId="9" fillId="0" borderId="28" xfId="0" applyFont="1" applyBorder="1" applyAlignment="1">
      <alignment/>
    </xf>
    <xf numFmtId="0" fontId="9" fillId="0" borderId="25" xfId="0" applyFont="1" applyBorder="1" applyAlignment="1">
      <alignment/>
    </xf>
    <xf numFmtId="0" fontId="9" fillId="0" borderId="28" xfId="0" applyFont="1" applyBorder="1" applyAlignment="1">
      <alignment horizontal="centerContinuous"/>
    </xf>
    <xf numFmtId="0" fontId="9" fillId="0" borderId="22" xfId="0" applyFont="1" applyBorder="1" applyAlignment="1">
      <alignment horizontal="centerContinuous"/>
    </xf>
    <xf numFmtId="0" fontId="9" fillId="0" borderId="25" xfId="0" applyFont="1" applyBorder="1" applyAlignment="1">
      <alignment horizontal="centerContinuous"/>
    </xf>
    <xf numFmtId="0" fontId="0" fillId="0" borderId="28" xfId="0" applyBorder="1" applyAlignment="1">
      <alignment horizontal="center"/>
    </xf>
    <xf numFmtId="0" fontId="0" fillId="0" borderId="0" xfId="0" applyBorder="1" applyAlignment="1">
      <alignment horizontal="center"/>
    </xf>
    <xf numFmtId="0" fontId="8" fillId="0" borderId="28" xfId="0" applyFont="1" applyBorder="1" applyAlignment="1">
      <alignment horizontal="center"/>
    </xf>
    <xf numFmtId="0" fontId="8" fillId="0" borderId="0" xfId="0" applyFont="1" applyBorder="1" applyAlignment="1">
      <alignment horizontal="center"/>
    </xf>
    <xf numFmtId="0" fontId="10" fillId="0" borderId="25" xfId="0" applyFont="1" applyBorder="1" applyAlignment="1">
      <alignment/>
    </xf>
    <xf numFmtId="0" fontId="8" fillId="0" borderId="25" xfId="0" applyFont="1" applyBorder="1" applyAlignment="1">
      <alignment/>
    </xf>
    <xf numFmtId="0" fontId="8" fillId="0" borderId="0" xfId="0" applyFont="1" applyBorder="1" applyAlignment="1">
      <alignment/>
    </xf>
    <xf numFmtId="0" fontId="8" fillId="0" borderId="22" xfId="0" applyFont="1" applyBorder="1" applyAlignment="1">
      <alignment/>
    </xf>
    <xf numFmtId="0" fontId="20" fillId="0" borderId="0" xfId="0" applyFont="1" applyBorder="1" applyAlignment="1">
      <alignment horizontal="centerContinuous"/>
    </xf>
    <xf numFmtId="0" fontId="0" fillId="0" borderId="25" xfId="0" applyBorder="1" applyAlignment="1">
      <alignment horizontal="center"/>
    </xf>
    <xf numFmtId="0" fontId="8" fillId="0" borderId="22" xfId="0" applyFont="1" applyBorder="1" applyAlignment="1">
      <alignment/>
    </xf>
    <xf numFmtId="0" fontId="10" fillId="0" borderId="28" xfId="0" applyFont="1" applyBorder="1" applyAlignment="1">
      <alignment/>
    </xf>
    <xf numFmtId="0" fontId="0" fillId="0" borderId="22" xfId="0" applyBorder="1" applyAlignment="1">
      <alignment horizontal="center"/>
    </xf>
    <xf numFmtId="0" fontId="25" fillId="0" borderId="0" xfId="0" applyFont="1" applyBorder="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8" fillId="0" borderId="25" xfId="0" applyFont="1" applyBorder="1" applyAlignment="1">
      <alignment/>
    </xf>
    <xf numFmtId="0" fontId="10" fillId="0" borderId="25" xfId="0" applyFont="1" applyBorder="1" applyAlignment="1">
      <alignment horizontal="right"/>
    </xf>
    <xf numFmtId="0" fontId="8" fillId="0" borderId="0" xfId="0" applyFont="1" applyAlignment="1">
      <alignment/>
    </xf>
    <xf numFmtId="0" fontId="8" fillId="0" borderId="22" xfId="0" applyFont="1" applyBorder="1" applyAlignment="1">
      <alignment horizontal="centerContinuous"/>
    </xf>
    <xf numFmtId="0" fontId="8" fillId="0" borderId="0" xfId="0" applyFont="1" applyBorder="1" applyAlignment="1">
      <alignment horizontal="centerContinuous"/>
    </xf>
    <xf numFmtId="0" fontId="25" fillId="0" borderId="28" xfId="0" applyFont="1" applyBorder="1" applyAlignment="1">
      <alignment/>
    </xf>
    <xf numFmtId="0" fontId="8" fillId="0" borderId="28" xfId="0" applyFont="1" applyBorder="1" applyAlignment="1">
      <alignment horizontal="centerContinuous"/>
    </xf>
    <xf numFmtId="0" fontId="8" fillId="0" borderId="25" xfId="0" applyFont="1" applyBorder="1" applyAlignment="1" quotePrefix="1">
      <alignment horizontal="centerContinuous"/>
    </xf>
    <xf numFmtId="0" fontId="8" fillId="0" borderId="25" xfId="0" applyFont="1" applyBorder="1" applyAlignment="1">
      <alignment horizontal="right"/>
    </xf>
    <xf numFmtId="0" fontId="8" fillId="0" borderId="28" xfId="0" applyFont="1" applyBorder="1" applyAlignment="1">
      <alignment/>
    </xf>
    <xf numFmtId="0" fontId="10" fillId="0" borderId="28" xfId="0" applyFont="1" applyBorder="1" applyAlignment="1">
      <alignment horizontal="right"/>
    </xf>
    <xf numFmtId="0" fontId="26" fillId="0" borderId="0" xfId="0" applyFont="1" applyBorder="1" applyAlignment="1">
      <alignment/>
    </xf>
    <xf numFmtId="0" fontId="16" fillId="0" borderId="22" xfId="0" applyFont="1" applyBorder="1" applyAlignment="1">
      <alignment/>
    </xf>
    <xf numFmtId="0" fontId="26" fillId="0" borderId="22" xfId="0" applyFont="1" applyBorder="1" applyAlignment="1">
      <alignment/>
    </xf>
    <xf numFmtId="0" fontId="8" fillId="0" borderId="30" xfId="0" applyFont="1" applyBorder="1" applyAlignment="1">
      <alignment/>
    </xf>
    <xf numFmtId="0" fontId="10" fillId="0" borderId="30" xfId="0" applyFont="1" applyBorder="1" applyAlignment="1">
      <alignment/>
    </xf>
    <xf numFmtId="0" fontId="25" fillId="0" borderId="0" xfId="0" applyFont="1" applyAlignment="1">
      <alignment/>
    </xf>
    <xf numFmtId="0" fontId="8" fillId="0" borderId="22" xfId="0" applyFont="1" applyBorder="1" applyAlignment="1" quotePrefix="1">
      <alignment horizontal="centerContinuous"/>
    </xf>
    <xf numFmtId="0" fontId="5" fillId="0" borderId="0" xfId="0" applyFont="1" applyBorder="1" applyAlignment="1">
      <alignment horizontal="centerContinuous"/>
    </xf>
    <xf numFmtId="0" fontId="10" fillId="0" borderId="22" xfId="0" applyFont="1" applyBorder="1" applyAlignment="1">
      <alignment horizontal="centerContinuous"/>
    </xf>
    <xf numFmtId="0" fontId="25" fillId="0" borderId="25" xfId="0" applyFont="1" applyBorder="1" applyAlignment="1">
      <alignment/>
    </xf>
    <xf numFmtId="0" fontId="20" fillId="0" borderId="22" xfId="0" applyFont="1" applyBorder="1" applyAlignment="1">
      <alignment horizontal="centerContinuous"/>
    </xf>
    <xf numFmtId="0" fontId="8" fillId="0" borderId="0" xfId="0" applyFont="1" applyBorder="1" applyAlignment="1" quotePrefix="1">
      <alignment horizontal="centerContinuous"/>
    </xf>
    <xf numFmtId="0" fontId="10" fillId="0" borderId="0" xfId="0" applyFont="1" applyBorder="1" applyAlignment="1">
      <alignment horizontal="right"/>
    </xf>
    <xf numFmtId="0" fontId="10" fillId="0" borderId="0" xfId="0" applyFont="1" applyBorder="1" applyAlignment="1">
      <alignment/>
    </xf>
    <xf numFmtId="0" fontId="10" fillId="0" borderId="22" xfId="0" applyFont="1" applyBorder="1" applyAlignment="1">
      <alignment horizontal="right"/>
    </xf>
    <xf numFmtId="0" fontId="8" fillId="0" borderId="22" xfId="0" applyFont="1" applyBorder="1" applyAlignment="1">
      <alignment/>
    </xf>
    <xf numFmtId="0" fontId="26" fillId="0" borderId="25" xfId="0" applyFont="1" applyBorder="1" applyAlignment="1">
      <alignment/>
    </xf>
    <xf numFmtId="0" fontId="26" fillId="0" borderId="30" xfId="0" applyFont="1" applyBorder="1" applyAlignment="1">
      <alignment/>
    </xf>
    <xf numFmtId="0" fontId="8" fillId="0" borderId="0" xfId="0" applyFont="1" applyBorder="1" applyAlignment="1">
      <alignment/>
    </xf>
    <xf numFmtId="0" fontId="16" fillId="0" borderId="0" xfId="0" applyFont="1" applyBorder="1" applyAlignment="1">
      <alignment/>
    </xf>
    <xf numFmtId="0" fontId="10" fillId="0" borderId="0" xfId="0" applyFont="1" applyBorder="1" applyAlignment="1">
      <alignment horizontal="centerContinuous"/>
    </xf>
    <xf numFmtId="0" fontId="8" fillId="0" borderId="0" xfId="0" applyFont="1" applyBorder="1" applyAlignment="1">
      <alignment horizontal="right"/>
    </xf>
    <xf numFmtId="0" fontId="8" fillId="0" borderId="0" xfId="0" applyFont="1" applyBorder="1" applyAlignment="1" quotePrefix="1">
      <alignment/>
    </xf>
    <xf numFmtId="0" fontId="20" fillId="0" borderId="0" xfId="0" applyFont="1" applyBorder="1" applyAlignment="1">
      <alignment horizontal="centerContinuous"/>
    </xf>
    <xf numFmtId="0" fontId="10" fillId="0" borderId="25" xfId="0" applyFont="1" applyBorder="1" applyAlignment="1" quotePrefix="1">
      <alignment horizontal="center"/>
    </xf>
    <xf numFmtId="0" fontId="10" fillId="0" borderId="28" xfId="0" applyFont="1" applyBorder="1" applyAlignment="1" quotePrefix="1">
      <alignment horizontal="center"/>
    </xf>
    <xf numFmtId="44" fontId="0" fillId="0" borderId="22" xfId="46" applyFont="1" applyBorder="1" applyAlignment="1">
      <alignment/>
    </xf>
    <xf numFmtId="0" fontId="8" fillId="0" borderId="25" xfId="0" applyFont="1" applyBorder="1" applyAlignment="1">
      <alignment/>
    </xf>
    <xf numFmtId="0" fontId="8" fillId="0" borderId="22" xfId="0" applyFont="1" applyBorder="1" applyAlignment="1">
      <alignment horizontal="centerContinuous"/>
    </xf>
    <xf numFmtId="0" fontId="8" fillId="0" borderId="22" xfId="0" applyFont="1" applyBorder="1" applyAlignment="1" quotePrefix="1">
      <alignment/>
    </xf>
    <xf numFmtId="0" fontId="10" fillId="0" borderId="25" xfId="0" applyFont="1" applyBorder="1" applyAlignment="1">
      <alignment horizontal="center"/>
    </xf>
    <xf numFmtId="0" fontId="10" fillId="0" borderId="22" xfId="0" applyFont="1" applyBorder="1" applyAlignment="1">
      <alignment horizontal="center"/>
    </xf>
    <xf numFmtId="0" fontId="8" fillId="0" borderId="0" xfId="0" applyFont="1" applyBorder="1" applyAlignment="1" quotePrefix="1">
      <alignment/>
    </xf>
    <xf numFmtId="0" fontId="10" fillId="0" borderId="0" xfId="0" applyFont="1" applyBorder="1" applyAlignment="1">
      <alignment horizontal="center"/>
    </xf>
    <xf numFmtId="0" fontId="8" fillId="0" borderId="28" xfId="0" applyFont="1" applyBorder="1" applyAlignment="1">
      <alignment/>
    </xf>
    <xf numFmtId="0" fontId="10" fillId="0" borderId="28" xfId="0" applyFont="1" applyBorder="1" applyAlignment="1">
      <alignment horizontal="center"/>
    </xf>
    <xf numFmtId="0" fontId="8" fillId="0" borderId="25" xfId="0" applyFont="1" applyBorder="1" applyAlignment="1">
      <alignment horizontal="right"/>
    </xf>
    <xf numFmtId="0" fontId="8" fillId="0" borderId="22" xfId="0" applyFont="1" applyBorder="1" applyAlignment="1" quotePrefix="1">
      <alignment/>
    </xf>
    <xf numFmtId="0" fontId="26" fillId="0" borderId="22" xfId="0" applyFont="1" applyBorder="1" applyAlignment="1" quotePrefix="1">
      <alignment/>
    </xf>
    <xf numFmtId="0" fontId="26" fillId="0" borderId="28" xfId="0" applyFont="1" applyBorder="1" applyAlignment="1">
      <alignment/>
    </xf>
    <xf numFmtId="0" fontId="26" fillId="0" borderId="0" xfId="0" applyFont="1" applyBorder="1" applyAlignment="1" quotePrefix="1">
      <alignment/>
    </xf>
    <xf numFmtId="0" fontId="10" fillId="0" borderId="26" xfId="0" applyFont="1" applyBorder="1" applyAlignment="1">
      <alignment horizontal="center"/>
    </xf>
    <xf numFmtId="0" fontId="10" fillId="0" borderId="22" xfId="0" applyFont="1" applyBorder="1" applyAlignment="1">
      <alignment/>
    </xf>
    <xf numFmtId="0" fontId="8" fillId="0" borderId="0" xfId="0" applyFont="1" applyBorder="1" applyAlignment="1">
      <alignment/>
    </xf>
    <xf numFmtId="0" fontId="8" fillId="0" borderId="22" xfId="0" applyFont="1" applyBorder="1" applyAlignment="1">
      <alignment horizontal="center"/>
    </xf>
    <xf numFmtId="0" fontId="8" fillId="0" borderId="28" xfId="0" applyFont="1" applyBorder="1" applyAlignment="1">
      <alignment horizontal="right"/>
    </xf>
    <xf numFmtId="0" fontId="14" fillId="0" borderId="0" xfId="0" applyFont="1" applyAlignment="1">
      <alignment/>
    </xf>
    <xf numFmtId="0" fontId="9" fillId="0" borderId="0" xfId="0" applyFont="1" applyAlignment="1">
      <alignment/>
    </xf>
    <xf numFmtId="0" fontId="9" fillId="0" borderId="0" xfId="0" applyFont="1" applyAlignment="1" quotePrefix="1">
      <alignment/>
    </xf>
    <xf numFmtId="0" fontId="20" fillId="0" borderId="0" xfId="0" applyFont="1" applyAlignment="1">
      <alignment horizontal="centerContinuous"/>
    </xf>
    <xf numFmtId="0" fontId="24" fillId="0" borderId="0" xfId="0" applyFont="1" applyAlignment="1">
      <alignment/>
    </xf>
    <xf numFmtId="0" fontId="27" fillId="0" borderId="0" xfId="0" applyFont="1" applyBorder="1" applyAlignment="1" quotePrefix="1">
      <alignment/>
    </xf>
    <xf numFmtId="44" fontId="0" fillId="0" borderId="22" xfId="46" applyFont="1" applyBorder="1" applyAlignment="1">
      <alignment horizontal="center"/>
    </xf>
    <xf numFmtId="44" fontId="0" fillId="0" borderId="0" xfId="0" applyNumberFormat="1" applyAlignment="1">
      <alignment/>
    </xf>
    <xf numFmtId="44" fontId="0" fillId="0" borderId="0" xfId="46" applyFont="1" applyAlignment="1">
      <alignment/>
    </xf>
    <xf numFmtId="44" fontId="0" fillId="0" borderId="0" xfId="46" applyFont="1" applyBorder="1" applyAlignment="1">
      <alignment/>
    </xf>
    <xf numFmtId="44" fontId="0" fillId="0" borderId="0" xfId="0" applyNumberFormat="1" applyBorder="1" applyAlignment="1">
      <alignment/>
    </xf>
    <xf numFmtId="44" fontId="0" fillId="0" borderId="25" xfId="46" applyFont="1" applyBorder="1" applyAlignment="1">
      <alignment/>
    </xf>
    <xf numFmtId="0" fontId="26" fillId="0" borderId="29" xfId="0" applyFont="1" applyBorder="1" applyAlignment="1">
      <alignment/>
    </xf>
    <xf numFmtId="0" fontId="10" fillId="0" borderId="0" xfId="0" applyFont="1" applyBorder="1" applyAlignment="1" quotePrefix="1">
      <alignment horizontal="center"/>
    </xf>
    <xf numFmtId="0" fontId="26" fillId="0" borderId="0" xfId="0" applyFont="1" applyBorder="1" applyAlignment="1">
      <alignment horizontal="centerContinuous"/>
    </xf>
    <xf numFmtId="0" fontId="9" fillId="0" borderId="25" xfId="0" applyFont="1" applyBorder="1" applyAlignment="1">
      <alignment/>
    </xf>
    <xf numFmtId="0" fontId="10" fillId="0" borderId="25" xfId="0" applyFont="1" applyBorder="1" applyAlignment="1" quotePrefix="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8" fillId="0" borderId="29" xfId="0" applyFont="1" applyBorder="1" applyAlignment="1">
      <alignment/>
    </xf>
    <xf numFmtId="0" fontId="26" fillId="0" borderId="22" xfId="0" applyFont="1" applyBorder="1" applyAlignment="1">
      <alignment horizontal="right"/>
    </xf>
    <xf numFmtId="9" fontId="25" fillId="0" borderId="0" xfId="65" applyFont="1" applyBorder="1" applyAlignment="1">
      <alignment/>
    </xf>
    <xf numFmtId="0" fontId="8" fillId="0" borderId="0" xfId="0" applyFont="1" applyAlignment="1" quotePrefix="1">
      <alignment horizontal="centerContinuous"/>
    </xf>
    <xf numFmtId="0" fontId="10" fillId="0" borderId="0" xfId="0" applyFont="1" applyAlignment="1">
      <alignment/>
    </xf>
    <xf numFmtId="0" fontId="28" fillId="0" borderId="0" xfId="0" applyFont="1" applyAlignment="1">
      <alignment horizontal="center"/>
    </xf>
    <xf numFmtId="10" fontId="10" fillId="0" borderId="34" xfId="65" applyNumberFormat="1" applyFont="1" applyBorder="1" applyAlignment="1">
      <alignment/>
    </xf>
    <xf numFmtId="44" fontId="10" fillId="0" borderId="34" xfId="46" applyFont="1" applyBorder="1" applyAlignment="1">
      <alignment/>
    </xf>
    <xf numFmtId="44" fontId="0" fillId="0" borderId="22" xfId="46" applyFont="1" applyBorder="1" applyAlignment="1" applyProtection="1">
      <alignment/>
      <protection locked="0"/>
    </xf>
    <xf numFmtId="0" fontId="0" fillId="0" borderId="22" xfId="0" applyBorder="1" applyAlignment="1" applyProtection="1">
      <alignment/>
      <protection locked="0"/>
    </xf>
    <xf numFmtId="0" fontId="0" fillId="0" borderId="10" xfId="0" applyBorder="1" applyAlignment="1" applyProtection="1">
      <alignment horizontal="centerContinuous"/>
      <protection locked="0"/>
    </xf>
    <xf numFmtId="0" fontId="0" fillId="0" borderId="22" xfId="0" applyBorder="1" applyAlignment="1" applyProtection="1">
      <alignment/>
      <protection locked="0"/>
    </xf>
    <xf numFmtId="0" fontId="0" fillId="0" borderId="22" xfId="0" applyBorder="1" applyAlignment="1" applyProtection="1">
      <alignment horizontal="centerContinuous"/>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0" fontId="9" fillId="0" borderId="10" xfId="0" applyFont="1" applyBorder="1" applyAlignment="1" applyProtection="1">
      <alignment/>
      <protection locked="0"/>
    </xf>
    <xf numFmtId="0" fontId="9" fillId="0" borderId="22" xfId="0" applyFont="1" applyBorder="1" applyAlignment="1" applyProtection="1">
      <alignment/>
      <protection locked="0"/>
    </xf>
    <xf numFmtId="0" fontId="0" fillId="0" borderId="13" xfId="0" applyBorder="1" applyAlignment="1" applyProtection="1">
      <alignment/>
      <protection locked="0"/>
    </xf>
    <xf numFmtId="39" fontId="0" fillId="0" borderId="13" xfId="0" applyNumberFormat="1" applyBorder="1" applyAlignment="1" applyProtection="1">
      <alignment/>
      <protection locked="0"/>
    </xf>
    <xf numFmtId="43" fontId="0" fillId="0" borderId="0" xfId="44" applyFont="1" applyAlignment="1">
      <alignment/>
    </xf>
    <xf numFmtId="43" fontId="0" fillId="0" borderId="0" xfId="0" applyNumberFormat="1" applyAlignment="1">
      <alignment/>
    </xf>
    <xf numFmtId="44" fontId="26" fillId="0" borderId="22" xfId="46" applyFont="1" applyBorder="1" applyAlignment="1">
      <alignment/>
    </xf>
    <xf numFmtId="0" fontId="0" fillId="0" borderId="25" xfId="0" applyBorder="1" applyAlignment="1" applyProtection="1">
      <alignment/>
      <protection locked="0"/>
    </xf>
    <xf numFmtId="0" fontId="0" fillId="0" borderId="21" xfId="0" applyBorder="1" applyAlignment="1" applyProtection="1">
      <alignment/>
      <protection locked="0"/>
    </xf>
    <xf numFmtId="44" fontId="0" fillId="0" borderId="21" xfId="46" applyFont="1" applyBorder="1" applyAlignment="1" applyProtection="1">
      <alignment/>
      <protection locked="0"/>
    </xf>
    <xf numFmtId="0" fontId="4" fillId="0" borderId="10" xfId="0" applyFont="1" applyBorder="1" applyAlignment="1" applyProtection="1">
      <alignment/>
      <protection locked="0"/>
    </xf>
    <xf numFmtId="0" fontId="0" fillId="0" borderId="30" xfId="0" applyBorder="1" applyAlignment="1" applyProtection="1">
      <alignment/>
      <protection locked="0"/>
    </xf>
    <xf numFmtId="0" fontId="8" fillId="0" borderId="25" xfId="0" applyFont="1" applyBorder="1" applyAlignment="1" applyProtection="1">
      <alignment horizontal="center"/>
      <protection locked="0"/>
    </xf>
    <xf numFmtId="0" fontId="9" fillId="0" borderId="28" xfId="0" applyFont="1" applyBorder="1" applyAlignment="1" applyProtection="1">
      <alignment/>
      <protection locked="0"/>
    </xf>
    <xf numFmtId="0" fontId="9" fillId="0" borderId="28" xfId="0" applyFont="1" applyBorder="1" applyAlignment="1" applyProtection="1">
      <alignment horizontal="center"/>
      <protection locked="0"/>
    </xf>
    <xf numFmtId="0" fontId="9" fillId="0" borderId="25" xfId="0" applyFont="1" applyBorder="1" applyAlignment="1" applyProtection="1">
      <alignment/>
      <protection locked="0"/>
    </xf>
    <xf numFmtId="44" fontId="0" fillId="0" borderId="25" xfId="46" applyFont="1" applyBorder="1" applyAlignment="1" applyProtection="1">
      <alignment/>
      <protection locked="0"/>
    </xf>
    <xf numFmtId="44" fontId="0" fillId="0" borderId="30" xfId="46" applyFont="1" applyBorder="1" applyAlignment="1" applyProtection="1">
      <alignment/>
      <protection locked="0"/>
    </xf>
    <xf numFmtId="0" fontId="0" fillId="0" borderId="28" xfId="0" applyBorder="1" applyAlignment="1" applyProtection="1">
      <alignment/>
      <protection locked="0"/>
    </xf>
    <xf numFmtId="44" fontId="0" fillId="0" borderId="25" xfId="46" applyFont="1" applyBorder="1" applyAlignment="1" applyProtection="1">
      <alignment/>
      <protection locked="0"/>
    </xf>
    <xf numFmtId="44" fontId="0" fillId="0" borderId="25" xfId="46" applyFont="1" applyBorder="1" applyAlignment="1" applyProtection="1">
      <alignment/>
      <protection/>
    </xf>
    <xf numFmtId="0" fontId="11" fillId="0" borderId="22" xfId="0" applyFont="1" applyBorder="1" applyAlignment="1">
      <alignment horizontal="centerContinuous"/>
    </xf>
    <xf numFmtId="44" fontId="8" fillId="0" borderId="25" xfId="46" applyFont="1" applyBorder="1" applyAlignment="1">
      <alignment/>
    </xf>
    <xf numFmtId="2" fontId="8" fillId="0" borderId="25" xfId="0" applyNumberFormat="1" applyFont="1" applyBorder="1" applyAlignment="1">
      <alignment/>
    </xf>
    <xf numFmtId="0" fontId="8" fillId="0" borderId="25" xfId="0" applyFont="1" applyBorder="1" applyAlignment="1">
      <alignment horizontal="center"/>
    </xf>
    <xf numFmtId="0" fontId="8" fillId="0" borderId="22" xfId="0" applyFont="1" applyBorder="1" applyAlignment="1">
      <alignment horizontal="center"/>
    </xf>
    <xf numFmtId="0" fontId="26" fillId="0" borderId="0" xfId="0" applyFont="1" applyBorder="1" applyAlignment="1">
      <alignment horizontal="right"/>
    </xf>
    <xf numFmtId="0" fontId="23" fillId="0" borderId="0" xfId="0" applyFont="1" applyAlignment="1">
      <alignment horizontal="center"/>
    </xf>
    <xf numFmtId="2" fontId="8" fillId="0" borderId="30" xfId="0" applyNumberFormat="1" applyFont="1" applyBorder="1" applyAlignment="1">
      <alignment/>
    </xf>
    <xf numFmtId="44" fontId="8" fillId="0" borderId="22" xfId="46" applyFont="1" applyBorder="1" applyAlignment="1">
      <alignment horizontal="right"/>
    </xf>
    <xf numFmtId="2" fontId="8" fillId="0" borderId="25" xfId="0" applyNumberFormat="1" applyFont="1" applyBorder="1" applyAlignment="1">
      <alignment/>
    </xf>
    <xf numFmtId="2" fontId="8" fillId="0" borderId="30" xfId="0" applyNumberFormat="1" applyFont="1" applyBorder="1" applyAlignment="1">
      <alignment/>
    </xf>
    <xf numFmtId="2" fontId="8" fillId="0" borderId="25" xfId="0" applyNumberFormat="1" applyFont="1" applyBorder="1" applyAlignment="1" applyProtection="1">
      <alignment/>
      <protection locked="0"/>
    </xf>
    <xf numFmtId="2" fontId="8" fillId="0" borderId="22" xfId="0" applyNumberFormat="1" applyFont="1" applyBorder="1" applyAlignment="1" applyProtection="1">
      <alignment/>
      <protection locked="0"/>
    </xf>
    <xf numFmtId="2" fontId="8" fillId="0" borderId="22" xfId="0" applyNumberFormat="1" applyFont="1" applyBorder="1" applyAlignment="1" applyProtection="1">
      <alignment/>
      <protection locked="0"/>
    </xf>
    <xf numFmtId="44" fontId="9" fillId="0" borderId="22" xfId="46" applyFont="1" applyBorder="1" applyAlignment="1" applyProtection="1">
      <alignment/>
      <protection locked="0"/>
    </xf>
    <xf numFmtId="44" fontId="8" fillId="0" borderId="0" xfId="46" applyFont="1" applyBorder="1" applyAlignment="1">
      <alignment/>
    </xf>
    <xf numFmtId="44" fontId="8" fillId="0" borderId="22" xfId="46" applyFont="1" applyBorder="1" applyAlignment="1">
      <alignment/>
    </xf>
    <xf numFmtId="44" fontId="8" fillId="0" borderId="0" xfId="46" applyFont="1" applyBorder="1" applyAlignment="1">
      <alignment/>
    </xf>
    <xf numFmtId="44" fontId="8" fillId="0" borderId="22" xfId="46" applyFont="1" applyBorder="1" applyAlignment="1">
      <alignment/>
    </xf>
    <xf numFmtId="44" fontId="8" fillId="0" borderId="0" xfId="46" applyNumberFormat="1" applyFont="1" applyBorder="1" applyAlignment="1">
      <alignment/>
    </xf>
    <xf numFmtId="0" fontId="8" fillId="0" borderId="0" xfId="0" applyFont="1" applyAlignment="1" quotePrefix="1">
      <alignment/>
    </xf>
    <xf numFmtId="0" fontId="13" fillId="0" borderId="0" xfId="0" applyFont="1" applyAlignment="1" quotePrefix="1">
      <alignment/>
    </xf>
    <xf numFmtId="0" fontId="8" fillId="0" borderId="0" xfId="0" applyFont="1" applyAlignment="1" quotePrefix="1">
      <alignment horizontal="left"/>
    </xf>
    <xf numFmtId="0" fontId="8" fillId="0" borderId="0" xfId="0" applyFont="1" applyAlignment="1">
      <alignment horizontal="left"/>
    </xf>
    <xf numFmtId="0" fontId="8" fillId="0" borderId="0" xfId="0" applyFont="1" applyAlignment="1" quotePrefix="1">
      <alignment horizontal="center"/>
    </xf>
    <xf numFmtId="0" fontId="11" fillId="0" borderId="0" xfId="0" applyFont="1" applyBorder="1" applyAlignment="1" quotePrefix="1">
      <alignment horizontal="centerContinuous"/>
    </xf>
    <xf numFmtId="0" fontId="8" fillId="0" borderId="0" xfId="0" applyFont="1" applyBorder="1" applyAlignment="1">
      <alignment horizontal="right"/>
    </xf>
    <xf numFmtId="2" fontId="8" fillId="0" borderId="0" xfId="0" applyNumberFormat="1" applyFont="1" applyBorder="1" applyAlignment="1" applyProtection="1">
      <alignment/>
      <protection locked="0"/>
    </xf>
    <xf numFmtId="0" fontId="13" fillId="0" borderId="0" xfId="0" applyFont="1" applyBorder="1" applyAlignment="1">
      <alignment horizontal="centerContinuous"/>
    </xf>
    <xf numFmtId="0" fontId="9" fillId="0" borderId="0" xfId="0" applyFont="1" applyBorder="1" applyAlignment="1">
      <alignment/>
    </xf>
    <xf numFmtId="0" fontId="13" fillId="0" borderId="0" xfId="0" applyFont="1" applyBorder="1" applyAlignment="1">
      <alignment horizontal="center"/>
    </xf>
    <xf numFmtId="0" fontId="8" fillId="0" borderId="0" xfId="0" applyFont="1" applyBorder="1" applyAlignment="1" quotePrefix="1">
      <alignment horizontal="center"/>
    </xf>
    <xf numFmtId="2" fontId="13" fillId="0" borderId="0" xfId="0" applyNumberFormat="1" applyFont="1" applyBorder="1" applyAlignment="1" applyProtection="1">
      <alignment horizontal="center"/>
      <protection locked="0"/>
    </xf>
    <xf numFmtId="44" fontId="0" fillId="0" borderId="0" xfId="46" applyFont="1" applyBorder="1" applyAlignment="1" applyProtection="1">
      <alignment/>
      <protection locked="0"/>
    </xf>
    <xf numFmtId="2" fontId="8" fillId="0" borderId="22" xfId="0" applyNumberFormat="1" applyFont="1" applyBorder="1" applyAlignment="1">
      <alignment/>
    </xf>
    <xf numFmtId="44" fontId="8" fillId="0" borderId="22" xfId="46" applyFont="1" applyBorder="1" applyAlignment="1" applyProtection="1">
      <alignment/>
      <protection locked="0"/>
    </xf>
    <xf numFmtId="44" fontId="8" fillId="0" borderId="22" xfId="46" applyFont="1" applyBorder="1" applyAlignment="1">
      <alignment/>
    </xf>
    <xf numFmtId="44" fontId="10" fillId="0" borderId="22" xfId="46" applyFont="1" applyBorder="1" applyAlignment="1">
      <alignment horizontal="center"/>
    </xf>
    <xf numFmtId="0" fontId="11" fillId="0" borderId="0" xfId="0" applyFont="1" applyBorder="1" applyAlignment="1">
      <alignment horizontal="centerContinuous"/>
    </xf>
    <xf numFmtId="0" fontId="8" fillId="0" borderId="0" xfId="0" applyFont="1" applyBorder="1" applyAlignment="1">
      <alignment horizontal="center"/>
    </xf>
    <xf numFmtId="2" fontId="8" fillId="0" borderId="0" xfId="0" applyNumberFormat="1" applyFont="1" applyBorder="1" applyAlignment="1">
      <alignment/>
    </xf>
    <xf numFmtId="44" fontId="8" fillId="0" borderId="0" xfId="46" applyFont="1" applyBorder="1" applyAlignment="1">
      <alignment horizontal="right"/>
    </xf>
    <xf numFmtId="44" fontId="8" fillId="0" borderId="22" xfId="46" applyFont="1" applyBorder="1" applyAlignment="1" applyProtection="1">
      <alignment/>
      <protection locked="0"/>
    </xf>
    <xf numFmtId="2" fontId="8" fillId="0" borderId="0" xfId="0" applyNumberFormat="1" applyFont="1" applyBorder="1" applyAlignment="1">
      <alignment/>
    </xf>
    <xf numFmtId="0" fontId="13" fillId="0" borderId="0" xfId="0" applyFont="1" applyBorder="1" applyAlignment="1">
      <alignment/>
    </xf>
    <xf numFmtId="0" fontId="8" fillId="0" borderId="22" xfId="0" applyFont="1" applyBorder="1" applyAlignment="1">
      <alignment horizontal="right"/>
    </xf>
    <xf numFmtId="0" fontId="27" fillId="0" borderId="0" xfId="0" applyFont="1" applyBorder="1" applyAlignment="1">
      <alignment horizontal="centerContinuous"/>
    </xf>
    <xf numFmtId="0" fontId="9" fillId="0" borderId="0" xfId="0" applyFont="1" applyBorder="1" applyAlignment="1">
      <alignment horizontal="center"/>
    </xf>
    <xf numFmtId="0" fontId="11" fillId="0" borderId="28" xfId="0" applyFont="1" applyBorder="1" applyAlignment="1">
      <alignment horizontal="center"/>
    </xf>
    <xf numFmtId="0" fontId="11" fillId="0" borderId="28" xfId="0" applyFont="1" applyBorder="1" applyAlignment="1" quotePrefix="1">
      <alignment horizontal="center"/>
    </xf>
    <xf numFmtId="0" fontId="11" fillId="0" borderId="28" xfId="0" applyFont="1" applyBorder="1" applyAlignment="1" applyProtection="1">
      <alignment horizontal="center"/>
      <protection locked="0"/>
    </xf>
    <xf numFmtId="0" fontId="11" fillId="0" borderId="25" xfId="0" applyFont="1" applyBorder="1" applyAlignment="1" applyProtection="1">
      <alignment horizontal="centerContinuous"/>
      <protection locked="0"/>
    </xf>
    <xf numFmtId="0" fontId="29" fillId="0" borderId="25" xfId="0" applyFont="1" applyBorder="1" applyAlignment="1">
      <alignment horizontal="centerContinuous"/>
    </xf>
    <xf numFmtId="0" fontId="11" fillId="0" borderId="25" xfId="0" applyFont="1" applyBorder="1" applyAlignment="1">
      <alignment horizontal="centerContinuous"/>
    </xf>
    <xf numFmtId="0" fontId="29" fillId="0" borderId="28" xfId="0" applyFont="1" applyBorder="1" applyAlignment="1">
      <alignment/>
    </xf>
    <xf numFmtId="0" fontId="29" fillId="0" borderId="25" xfId="0" applyFont="1" applyBorder="1" applyAlignment="1">
      <alignment/>
    </xf>
    <xf numFmtId="0" fontId="11" fillId="0" borderId="25"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11" fillId="0" borderId="25" xfId="0" applyFont="1" applyBorder="1" applyAlignment="1">
      <alignment horizontal="center"/>
    </xf>
    <xf numFmtId="0" fontId="9" fillId="0" borderId="22" xfId="0" applyFont="1" applyBorder="1" applyAlignment="1">
      <alignment/>
    </xf>
    <xf numFmtId="0" fontId="11" fillId="0" borderId="0" xfId="0" applyFont="1" applyBorder="1" applyAlignment="1">
      <alignment/>
    </xf>
    <xf numFmtId="0" fontId="8" fillId="0" borderId="0" xfId="0" applyFont="1" applyBorder="1" applyAlignment="1" applyProtection="1">
      <alignment horizontal="center"/>
      <protection locked="0"/>
    </xf>
    <xf numFmtId="44" fontId="0" fillId="0" borderId="28" xfId="46" applyFont="1" applyBorder="1" applyAlignment="1" applyProtection="1">
      <alignment/>
      <protection locked="0"/>
    </xf>
    <xf numFmtId="0" fontId="11" fillId="0" borderId="0" xfId="0" applyFont="1" applyBorder="1" applyAlignment="1">
      <alignment/>
    </xf>
    <xf numFmtId="0" fontId="19" fillId="0" borderId="0" xfId="0" applyFont="1" applyBorder="1" applyAlignment="1">
      <alignment/>
    </xf>
    <xf numFmtId="0" fontId="19" fillId="0" borderId="0" xfId="0" applyFont="1" applyAlignment="1">
      <alignment/>
    </xf>
    <xf numFmtId="0" fontId="11" fillId="0" borderId="28" xfId="0" applyFont="1" applyBorder="1" applyAlignment="1">
      <alignment horizontal="centerContinuous"/>
    </xf>
    <xf numFmtId="10" fontId="8" fillId="0" borderId="22" xfId="65" applyNumberFormat="1" applyFont="1" applyBorder="1" applyAlignment="1">
      <alignment/>
    </xf>
    <xf numFmtId="44" fontId="8" fillId="0" borderId="0" xfId="46" applyFont="1" applyAlignment="1">
      <alignment/>
    </xf>
    <xf numFmtId="44" fontId="8" fillId="0" borderId="35" xfId="46" applyFont="1" applyBorder="1" applyAlignment="1">
      <alignment/>
    </xf>
    <xf numFmtId="44" fontId="30" fillId="0" borderId="0" xfId="0" applyNumberFormat="1" applyFont="1" applyAlignment="1">
      <alignment/>
    </xf>
    <xf numFmtId="44" fontId="8" fillId="0" borderId="22" xfId="0" applyNumberFormat="1" applyFont="1" applyBorder="1" applyAlignment="1">
      <alignment/>
    </xf>
    <xf numFmtId="44" fontId="8" fillId="0" borderId="35" xfId="0" applyNumberFormat="1" applyFont="1" applyBorder="1" applyAlignment="1">
      <alignment/>
    </xf>
    <xf numFmtId="16" fontId="0" fillId="0" borderId="0" xfId="0" applyNumberFormat="1" applyBorder="1" applyAlignment="1">
      <alignment/>
    </xf>
    <xf numFmtId="0" fontId="8" fillId="0" borderId="22" xfId="0" applyFont="1" applyBorder="1" applyAlignment="1" quotePrefix="1">
      <alignment/>
    </xf>
    <xf numFmtId="0" fontId="10" fillId="0" borderId="25" xfId="0" applyFont="1" applyBorder="1" applyAlignment="1">
      <alignment horizontal="centerContinuous"/>
    </xf>
    <xf numFmtId="0" fontId="8" fillId="0" borderId="28" xfId="0" applyFont="1" applyBorder="1" applyAlignment="1">
      <alignment horizontal="right"/>
    </xf>
    <xf numFmtId="44" fontId="8" fillId="0" borderId="25" xfId="46" applyFont="1" applyBorder="1" applyAlignment="1" applyProtection="1">
      <alignment/>
      <protection locked="0"/>
    </xf>
    <xf numFmtId="44" fontId="8" fillId="0" borderId="25" xfId="46" applyFont="1" applyBorder="1" applyAlignment="1" applyProtection="1">
      <alignment horizontal="centerContinuous"/>
      <protection locked="0"/>
    </xf>
    <xf numFmtId="2" fontId="8" fillId="0" borderId="0" xfId="0" applyNumberFormat="1" applyFont="1" applyBorder="1" applyAlignment="1" applyProtection="1">
      <alignment/>
      <protection locked="0"/>
    </xf>
    <xf numFmtId="44" fontId="9" fillId="0" borderId="0" xfId="46" applyFont="1" applyBorder="1" applyAlignment="1" applyProtection="1">
      <alignment/>
      <protection locked="0"/>
    </xf>
    <xf numFmtId="0" fontId="23" fillId="0" borderId="0" xfId="0" applyFont="1" applyBorder="1" applyAlignment="1">
      <alignment horizontal="center"/>
    </xf>
    <xf numFmtId="0" fontId="14" fillId="0" borderId="0" xfId="0" applyFont="1" applyBorder="1" applyAlignment="1" quotePrefix="1">
      <alignment/>
    </xf>
    <xf numFmtId="0" fontId="8" fillId="0" borderId="25" xfId="0" applyFont="1" applyBorder="1" applyAlignment="1" quotePrefix="1">
      <alignment/>
    </xf>
    <xf numFmtId="0" fontId="8" fillId="0" borderId="25" xfId="0" applyFont="1" applyBorder="1" applyAlignment="1" quotePrefix="1">
      <alignment/>
    </xf>
    <xf numFmtId="0" fontId="20" fillId="0" borderId="22" xfId="0" applyFont="1" applyBorder="1" applyAlignment="1">
      <alignment horizontal="centerContinuous"/>
    </xf>
    <xf numFmtId="0" fontId="8" fillId="0" borderId="28" xfId="0" applyFont="1" applyBorder="1" applyAlignment="1">
      <alignment horizontal="center"/>
    </xf>
    <xf numFmtId="0" fontId="8" fillId="0" borderId="25" xfId="0" applyFont="1" applyBorder="1" applyAlignment="1">
      <alignment horizontal="center"/>
    </xf>
    <xf numFmtId="2" fontId="0" fillId="0" borderId="0" xfId="0" applyNumberFormat="1" applyBorder="1" applyAlignment="1">
      <alignment/>
    </xf>
    <xf numFmtId="2" fontId="0" fillId="0" borderId="0" xfId="0" applyNumberFormat="1" applyAlignment="1">
      <alignment/>
    </xf>
    <xf numFmtId="44" fontId="10" fillId="0" borderId="25" xfId="46" applyFont="1" applyBorder="1" applyAlignment="1">
      <alignment horizontal="center"/>
    </xf>
    <xf numFmtId="43" fontId="0" fillId="0" borderId="0" xfId="44" applyFont="1" applyBorder="1" applyAlignment="1">
      <alignment/>
    </xf>
    <xf numFmtId="0" fontId="8" fillId="0" borderId="25" xfId="0" applyFont="1" applyBorder="1" applyAlignment="1" applyProtection="1" quotePrefix="1">
      <alignment/>
      <protection locked="0"/>
    </xf>
    <xf numFmtId="44" fontId="8" fillId="0" borderId="25" xfId="46" applyFont="1" applyBorder="1" applyAlignment="1">
      <alignment horizontal="right"/>
    </xf>
    <xf numFmtId="0" fontId="10" fillId="0" borderId="25" xfId="0" applyFont="1" applyBorder="1" applyAlignment="1" applyProtection="1">
      <alignment horizontal="center"/>
      <protection locked="0"/>
    </xf>
    <xf numFmtId="0" fontId="10" fillId="0" borderId="22" xfId="0" applyFont="1" applyBorder="1" applyAlignment="1" applyProtection="1">
      <alignment horizontal="center"/>
      <protection locked="0"/>
    </xf>
    <xf numFmtId="43" fontId="0" fillId="0" borderId="0" xfId="44" applyFont="1" applyBorder="1" applyAlignment="1">
      <alignment/>
    </xf>
    <xf numFmtId="43" fontId="0" fillId="0" borderId="0" xfId="44" applyFont="1" applyAlignment="1">
      <alignment/>
    </xf>
    <xf numFmtId="44" fontId="8" fillId="0" borderId="22" xfId="46" applyFont="1" applyBorder="1" applyAlignment="1">
      <alignment horizontal="right"/>
    </xf>
    <xf numFmtId="44" fontId="8" fillId="0" borderId="0" xfId="46" applyFont="1" applyBorder="1" applyAlignment="1" applyProtection="1">
      <alignment horizontal="center"/>
      <protection locked="0"/>
    </xf>
    <xf numFmtId="0" fontId="8" fillId="0" borderId="25" xfId="0" applyFont="1" applyBorder="1" applyAlignment="1" quotePrefix="1">
      <alignment horizontal="center"/>
    </xf>
    <xf numFmtId="0" fontId="8" fillId="0" borderId="30" xfId="0" applyFont="1" applyBorder="1" applyAlignment="1" quotePrefix="1">
      <alignment/>
    </xf>
    <xf numFmtId="0" fontId="25" fillId="0" borderId="0" xfId="0" applyFont="1" applyBorder="1" applyAlignment="1">
      <alignment horizontal="center"/>
    </xf>
    <xf numFmtId="44" fontId="10" fillId="0" borderId="22" xfId="46" applyFont="1" applyBorder="1" applyAlignment="1" applyProtection="1">
      <alignment horizontal="center"/>
      <protection locked="0"/>
    </xf>
    <xf numFmtId="0" fontId="26" fillId="0" borderId="22" xfId="0" applyFont="1" applyBorder="1" applyAlignment="1" applyProtection="1" quotePrefix="1">
      <alignment/>
      <protection locked="0"/>
    </xf>
    <xf numFmtId="44" fontId="0" fillId="0" borderId="25" xfId="46" applyFont="1" applyBorder="1" applyAlignment="1" applyProtection="1">
      <alignment/>
      <protection/>
    </xf>
    <xf numFmtId="44" fontId="0" fillId="0" borderId="30" xfId="46" applyFont="1" applyBorder="1" applyAlignment="1" applyProtection="1">
      <alignment/>
      <protection/>
    </xf>
    <xf numFmtId="0" fontId="9" fillId="0" borderId="25"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0" fillId="0" borderId="0"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5" xfId="0" applyBorder="1" applyAlignment="1" applyProtection="1">
      <alignment horizontal="centerContinuous"/>
      <protection locked="0"/>
    </xf>
    <xf numFmtId="0" fontId="10" fillId="0" borderId="28" xfId="0" applyFont="1" applyBorder="1" applyAlignment="1">
      <alignment/>
    </xf>
    <xf numFmtId="0" fontId="10" fillId="0" borderId="22" xfId="0" applyFont="1" applyBorder="1" applyAlignment="1" quotePrefix="1">
      <alignment/>
    </xf>
    <xf numFmtId="0" fontId="15" fillId="0" borderId="0" xfId="0" applyFont="1" applyBorder="1" applyAlignment="1">
      <alignment/>
    </xf>
    <xf numFmtId="0" fontId="15" fillId="0" borderId="0" xfId="0" applyFont="1" applyBorder="1" applyAlignment="1" quotePrefix="1">
      <alignment/>
    </xf>
    <xf numFmtId="0" fontId="11" fillId="0" borderId="0" xfId="0" applyFont="1" applyAlignment="1">
      <alignment/>
    </xf>
    <xf numFmtId="43" fontId="0" fillId="0" borderId="25" xfId="44" applyFont="1" applyBorder="1" applyAlignment="1" applyProtection="1">
      <alignment/>
      <protection locked="0"/>
    </xf>
    <xf numFmtId="43" fontId="0" fillId="0" borderId="25" xfId="44" applyFont="1" applyBorder="1" applyAlignment="1" applyProtection="1">
      <alignment/>
      <protection/>
    </xf>
    <xf numFmtId="43" fontId="0" fillId="0" borderId="30" xfId="44" applyFont="1" applyBorder="1" applyAlignment="1" applyProtection="1">
      <alignment/>
      <protection/>
    </xf>
    <xf numFmtId="0" fontId="8" fillId="0" borderId="25" xfId="0" applyFont="1" applyBorder="1" applyAlignment="1">
      <alignment horizontal="centerContinuous"/>
    </xf>
    <xf numFmtId="0" fontId="8" fillId="0" borderId="28" xfId="0" applyFont="1" applyBorder="1" applyAlignment="1" quotePrefix="1">
      <alignment horizontal="center"/>
    </xf>
    <xf numFmtId="0" fontId="8" fillId="0" borderId="28" xfId="0" applyFont="1" applyBorder="1" applyAlignment="1" quotePrefix="1">
      <alignment horizontal="centerContinuous"/>
    </xf>
    <xf numFmtId="0" fontId="8" fillId="0" borderId="28" xfId="0" applyFont="1" applyBorder="1" applyAlignment="1" applyProtection="1">
      <alignment horizontal="center"/>
      <protection locked="0"/>
    </xf>
    <xf numFmtId="0" fontId="8" fillId="0" borderId="25" xfId="0" applyFont="1" applyBorder="1" applyAlignment="1">
      <alignment horizontal="centerContinuous"/>
    </xf>
    <xf numFmtId="44" fontId="8" fillId="0" borderId="25" xfId="46"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22" xfId="0" applyFont="1" applyBorder="1" applyAlignment="1" applyProtection="1">
      <alignment horizontal="center"/>
      <protection/>
    </xf>
    <xf numFmtId="0" fontId="9" fillId="0" borderId="0" xfId="0" applyFont="1" applyBorder="1" applyAlignment="1" applyProtection="1">
      <alignment/>
      <protection/>
    </xf>
    <xf numFmtId="0" fontId="8" fillId="0" borderId="13" xfId="0" applyFont="1" applyBorder="1" applyAlignment="1" applyProtection="1" quotePrefix="1">
      <alignment horizontal="center"/>
      <protection/>
    </xf>
    <xf numFmtId="0" fontId="8" fillId="0" borderId="22" xfId="0" applyFont="1" applyBorder="1" applyAlignment="1" applyProtection="1">
      <alignment/>
      <protection/>
    </xf>
    <xf numFmtId="0" fontId="0" fillId="0" borderId="28" xfId="0" applyBorder="1" applyAlignment="1" applyProtection="1">
      <alignment/>
      <protection/>
    </xf>
    <xf numFmtId="0" fontId="26" fillId="0" borderId="0" xfId="0" applyFont="1" applyBorder="1" applyAlignment="1" applyProtection="1">
      <alignment/>
      <protection/>
    </xf>
    <xf numFmtId="0" fontId="26" fillId="0" borderId="22" xfId="0" applyFont="1" applyBorder="1" applyAlignment="1" applyProtection="1">
      <alignment/>
      <protection/>
    </xf>
    <xf numFmtId="0" fontId="0" fillId="0" borderId="30" xfId="0" applyBorder="1" applyAlignment="1" applyProtection="1">
      <alignment/>
      <protection/>
    </xf>
    <xf numFmtId="0" fontId="10" fillId="0" borderId="26" xfId="0" applyFont="1" applyBorder="1" applyAlignment="1" applyProtection="1">
      <alignment horizontal="center"/>
      <protection/>
    </xf>
    <xf numFmtId="43" fontId="10" fillId="0" borderId="13" xfId="44" applyFont="1" applyBorder="1" applyAlignment="1" applyProtection="1">
      <alignment/>
      <protection locked="0"/>
    </xf>
    <xf numFmtId="43" fontId="10" fillId="0" borderId="22" xfId="44" applyFont="1" applyBorder="1" applyAlignment="1" applyProtection="1">
      <alignment horizontal="center"/>
      <protection locked="0"/>
    </xf>
    <xf numFmtId="44" fontId="10" fillId="0" borderId="13" xfId="46" applyFont="1" applyBorder="1" applyAlignment="1" applyProtection="1">
      <alignment/>
      <protection/>
    </xf>
    <xf numFmtId="43" fontId="10" fillId="0" borderId="30" xfId="44" applyFont="1" applyBorder="1" applyAlignment="1" applyProtection="1">
      <alignment/>
      <protection/>
    </xf>
    <xf numFmtId="0" fontId="24" fillId="0" borderId="0" xfId="0" applyFont="1" applyAlignment="1" applyProtection="1">
      <alignment/>
      <protection/>
    </xf>
    <xf numFmtId="44" fontId="10" fillId="0" borderId="22" xfId="46" applyFont="1" applyBorder="1" applyAlignment="1" applyProtection="1">
      <alignment/>
      <protection/>
    </xf>
    <xf numFmtId="0" fontId="26" fillId="0" borderId="0" xfId="0" applyFont="1" applyAlignment="1" applyProtection="1">
      <alignment/>
      <protection/>
    </xf>
    <xf numFmtId="44" fontId="8" fillId="0" borderId="0" xfId="46" applyFont="1" applyBorder="1" applyAlignment="1" applyProtection="1">
      <alignment/>
      <protection locked="0"/>
    </xf>
    <xf numFmtId="44" fontId="8" fillId="0" borderId="28" xfId="46" applyFont="1" applyBorder="1" applyAlignment="1" applyProtection="1">
      <alignment/>
      <protection/>
    </xf>
    <xf numFmtId="0" fontId="10" fillId="0" borderId="25" xfId="0" applyFont="1" applyBorder="1" applyAlignment="1">
      <alignment/>
    </xf>
    <xf numFmtId="44" fontId="8" fillId="0" borderId="25" xfId="46" applyFont="1" applyBorder="1" applyAlignment="1" applyProtection="1">
      <alignment/>
      <protection locked="0"/>
    </xf>
    <xf numFmtId="44" fontId="8" fillId="0" borderId="0" xfId="46" applyFont="1" applyBorder="1" applyAlignment="1" applyProtection="1">
      <alignment horizontal="centerContinuous"/>
      <protection locked="0"/>
    </xf>
    <xf numFmtId="43" fontId="10" fillId="0" borderId="30" xfId="44" applyFont="1" applyBorder="1" applyAlignment="1">
      <alignment horizontal="center"/>
    </xf>
    <xf numFmtId="43" fontId="10" fillId="0" borderId="25" xfId="44" applyFont="1" applyBorder="1" applyAlignment="1" applyProtection="1">
      <alignment horizontal="center"/>
      <protection locked="0"/>
    </xf>
    <xf numFmtId="44" fontId="10" fillId="0" borderId="25" xfId="46" applyFont="1" applyBorder="1" applyAlignment="1" applyProtection="1">
      <alignment/>
      <protection/>
    </xf>
    <xf numFmtId="44" fontId="10" fillId="0" borderId="22" xfId="46" applyFont="1" applyBorder="1" applyAlignment="1" applyProtection="1">
      <alignment/>
      <protection/>
    </xf>
    <xf numFmtId="43" fontId="10" fillId="0" borderId="22" xfId="44" applyFont="1" applyBorder="1" applyAlignment="1" applyProtection="1">
      <alignment/>
      <protection locked="0"/>
    </xf>
    <xf numFmtId="44" fontId="8" fillId="0" borderId="0" xfId="46" applyFont="1" applyBorder="1" applyAlignment="1" applyProtection="1">
      <alignment/>
      <protection/>
    </xf>
    <xf numFmtId="44" fontId="8" fillId="0" borderId="0" xfId="46" applyFont="1" applyBorder="1" applyAlignment="1">
      <alignment/>
    </xf>
    <xf numFmtId="0" fontId="26" fillId="0" borderId="0" xfId="0" applyFont="1" applyBorder="1" applyAlignment="1" quotePrefix="1">
      <alignment horizontal="centerContinuous"/>
    </xf>
    <xf numFmtId="0" fontId="8" fillId="0" borderId="0" xfId="0" applyFont="1" applyBorder="1" applyAlignment="1" applyProtection="1">
      <alignment horizontal="centerContinuous"/>
      <protection locked="0"/>
    </xf>
    <xf numFmtId="0" fontId="8" fillId="0" borderId="0" xfId="0" applyFont="1" applyBorder="1" applyAlignment="1" quotePrefix="1">
      <alignment/>
    </xf>
    <xf numFmtId="0" fontId="16" fillId="0" borderId="0" xfId="0" applyFont="1" applyBorder="1" applyAlignment="1">
      <alignment horizontal="center"/>
    </xf>
    <xf numFmtId="0" fontId="16" fillId="0" borderId="22" xfId="0" applyFont="1" applyBorder="1" applyAlignment="1">
      <alignment horizontal="center"/>
    </xf>
    <xf numFmtId="0" fontId="16" fillId="0" borderId="28" xfId="0" applyFont="1" applyBorder="1" applyAlignment="1">
      <alignment/>
    </xf>
    <xf numFmtId="0" fontId="16" fillId="0" borderId="28" xfId="0" applyFont="1" applyBorder="1" applyAlignment="1">
      <alignment horizontal="center"/>
    </xf>
    <xf numFmtId="0" fontId="16" fillId="0" borderId="28" xfId="0" applyFont="1" applyBorder="1" applyAlignment="1" quotePrefix="1">
      <alignment/>
    </xf>
    <xf numFmtId="0" fontId="8" fillId="0" borderId="0" xfId="0" applyFont="1" applyBorder="1" applyAlignment="1" applyProtection="1">
      <alignment horizontal="right"/>
      <protection locked="0"/>
    </xf>
    <xf numFmtId="0" fontId="10" fillId="0" borderId="0" xfId="0" applyFont="1" applyBorder="1" applyAlignment="1" applyProtection="1">
      <alignment horizontal="center"/>
      <protection locked="0"/>
    </xf>
    <xf numFmtId="44" fontId="8" fillId="0" borderId="0" xfId="46" applyFont="1" applyBorder="1" applyAlignment="1">
      <alignment horizontal="right"/>
    </xf>
    <xf numFmtId="0" fontId="8" fillId="0" borderId="0" xfId="0" applyFont="1" applyBorder="1" applyAlignment="1">
      <alignment/>
    </xf>
    <xf numFmtId="43" fontId="0" fillId="0" borderId="0" xfId="44" applyFont="1" applyBorder="1" applyAlignment="1">
      <alignment horizontal="right"/>
    </xf>
    <xf numFmtId="0" fontId="8" fillId="0" borderId="0" xfId="0" applyFont="1" applyBorder="1" applyAlignment="1" applyProtection="1" quotePrefix="1">
      <alignment/>
      <protection/>
    </xf>
    <xf numFmtId="0" fontId="26" fillId="0" borderId="0" xfId="0" applyFont="1" applyBorder="1" applyAlignment="1" applyProtection="1" quotePrefix="1">
      <alignment/>
      <protection/>
    </xf>
    <xf numFmtId="0" fontId="8" fillId="0" borderId="0" xfId="0" applyFont="1" applyBorder="1" applyAlignment="1" applyProtection="1">
      <alignment horizontal="righ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8" fillId="0" borderId="0" xfId="0" applyFont="1" applyBorder="1" applyAlignment="1" applyProtection="1">
      <alignment/>
      <protection/>
    </xf>
    <xf numFmtId="0" fontId="8" fillId="0" borderId="0" xfId="0" applyFont="1" applyBorder="1" applyAlignment="1" applyProtection="1">
      <alignment horizontal="centerContinuous"/>
      <protection/>
    </xf>
    <xf numFmtId="0" fontId="26" fillId="0" borderId="0" xfId="0" applyFont="1" applyBorder="1" applyAlignment="1" applyProtection="1">
      <alignment horizontal="centerContinuous"/>
      <protection/>
    </xf>
    <xf numFmtId="44" fontId="8" fillId="0" borderId="0" xfId="46" applyFont="1" applyBorder="1" applyAlignment="1" applyProtection="1">
      <alignment horizontal="centerContinuous"/>
      <protection/>
    </xf>
    <xf numFmtId="0" fontId="8" fillId="0" borderId="0" xfId="0" applyFont="1" applyBorder="1" applyAlignment="1" applyProtection="1">
      <alignment horizontal="centerContinuous"/>
      <protection/>
    </xf>
    <xf numFmtId="0" fontId="20" fillId="0" borderId="0" xfId="0" applyFont="1" applyBorder="1" applyAlignment="1" applyProtection="1">
      <alignment horizontal="centerContinuous"/>
      <protection/>
    </xf>
    <xf numFmtId="0" fontId="10" fillId="0" borderId="0" xfId="0" applyFont="1" applyBorder="1" applyAlignment="1" applyProtection="1">
      <alignment horizontal="right"/>
      <protection/>
    </xf>
    <xf numFmtId="0" fontId="16" fillId="0" borderId="0" xfId="0" applyFont="1" applyBorder="1" applyAlignment="1" applyProtection="1">
      <alignment/>
      <protection/>
    </xf>
    <xf numFmtId="0" fontId="16" fillId="0" borderId="0" xfId="0" applyFont="1" applyBorder="1" applyAlignment="1" applyProtection="1">
      <alignment horizontal="center"/>
      <protection/>
    </xf>
    <xf numFmtId="0" fontId="8" fillId="0" borderId="0" xfId="0" applyFont="1" applyBorder="1" applyAlignment="1" applyProtection="1" quotePrefix="1">
      <alignment/>
      <protection/>
    </xf>
    <xf numFmtId="0" fontId="16" fillId="0" borderId="0" xfId="0" applyFont="1" applyBorder="1" applyAlignment="1" applyProtection="1">
      <alignment/>
      <protection/>
    </xf>
    <xf numFmtId="0" fontId="8" fillId="0" borderId="0" xfId="0" applyFont="1" applyBorder="1" applyAlignment="1" applyProtection="1">
      <alignment horizontal="right"/>
      <protection/>
    </xf>
    <xf numFmtId="2" fontId="10" fillId="0" borderId="22" xfId="0" applyNumberFormat="1" applyFont="1" applyBorder="1" applyAlignment="1" applyProtection="1">
      <alignment/>
      <protection locked="0"/>
    </xf>
    <xf numFmtId="43" fontId="10" fillId="0" borderId="22" xfId="44" applyFont="1" applyBorder="1" applyAlignment="1" applyProtection="1">
      <alignment horizontal="center"/>
      <protection locked="0"/>
    </xf>
    <xf numFmtId="43" fontId="10" fillId="0" borderId="22" xfId="44" applyFont="1" applyBorder="1" applyAlignment="1" applyProtection="1">
      <alignment/>
      <protection locked="0"/>
    </xf>
    <xf numFmtId="43" fontId="10" fillId="0" borderId="22" xfId="44" applyFont="1" applyBorder="1" applyAlignment="1" applyProtection="1">
      <alignment/>
      <protection locked="0"/>
    </xf>
    <xf numFmtId="0" fontId="31" fillId="0" borderId="0" xfId="0" applyFont="1" applyBorder="1" applyAlignment="1">
      <alignment horizontal="centerContinuous"/>
    </xf>
    <xf numFmtId="0" fontId="8" fillId="0" borderId="0" xfId="0" applyFont="1" applyBorder="1" applyAlignment="1">
      <alignment horizontal="left"/>
    </xf>
    <xf numFmtId="44" fontId="26" fillId="0" borderId="0" xfId="46" applyFont="1" applyBorder="1" applyAlignment="1">
      <alignment/>
    </xf>
    <xf numFmtId="44" fontId="10" fillId="0" borderId="0" xfId="46" applyFont="1" applyBorder="1" applyAlignment="1">
      <alignment horizontal="center"/>
    </xf>
    <xf numFmtId="2" fontId="8" fillId="0" borderId="22" xfId="0" applyNumberFormat="1" applyFont="1" applyBorder="1" applyAlignment="1" applyProtection="1">
      <alignment horizontal="centerContinuous"/>
      <protection locked="0"/>
    </xf>
    <xf numFmtId="2" fontId="8" fillId="0" borderId="22" xfId="0" applyNumberFormat="1" applyFont="1" applyBorder="1" applyAlignment="1">
      <alignment horizontal="centerContinuous"/>
    </xf>
    <xf numFmtId="0" fontId="8" fillId="0" borderId="0" xfId="0" applyFont="1" applyBorder="1" applyAlignment="1" quotePrefix="1">
      <alignment horizontal="right"/>
    </xf>
    <xf numFmtId="43" fontId="10" fillId="0" borderId="22" xfId="44" applyFont="1" applyBorder="1" applyAlignment="1">
      <alignment horizontal="center"/>
    </xf>
    <xf numFmtId="0" fontId="8" fillId="0" borderId="0" xfId="0" applyFont="1" applyAlignment="1">
      <alignment/>
    </xf>
    <xf numFmtId="0" fontId="8" fillId="0" borderId="0" xfId="0" applyFont="1" applyAlignment="1">
      <alignment horizontal="centerContinuous"/>
    </xf>
    <xf numFmtId="0" fontId="13" fillId="0" borderId="0" xfId="0" applyFont="1" applyBorder="1" applyAlignment="1">
      <alignment horizontal="center"/>
    </xf>
    <xf numFmtId="0" fontId="13" fillId="0" borderId="0" xfId="0" applyFont="1" applyBorder="1" applyAlignment="1" quotePrefix="1">
      <alignment horizontal="center"/>
    </xf>
    <xf numFmtId="44" fontId="8" fillId="0" borderId="0" xfId="0" applyNumberFormat="1" applyFont="1" applyBorder="1" applyAlignment="1">
      <alignment/>
    </xf>
    <xf numFmtId="39" fontId="10" fillId="0" borderId="13" xfId="0" applyNumberFormat="1" applyFont="1" applyBorder="1" applyAlignment="1" applyProtection="1">
      <alignment/>
      <protection locked="0"/>
    </xf>
    <xf numFmtId="39" fontId="10" fillId="0" borderId="10" xfId="0" applyNumberFormat="1" applyFont="1" applyBorder="1" applyAlignment="1" applyProtection="1">
      <alignment/>
      <protection locked="0"/>
    </xf>
    <xf numFmtId="43" fontId="10" fillId="0" borderId="10" xfId="44" applyFont="1" applyBorder="1" applyAlignment="1" applyProtection="1">
      <alignment/>
      <protection locked="0"/>
    </xf>
    <xf numFmtId="0" fontId="8" fillId="0" borderId="0" xfId="0" applyFont="1" applyAlignment="1" applyProtection="1">
      <alignment horizontal="centerContinuous"/>
      <protection/>
    </xf>
    <xf numFmtId="0" fontId="8" fillId="0" borderId="17" xfId="0" applyFont="1" applyBorder="1" applyAlignment="1" applyProtection="1">
      <alignment horizontal="center"/>
      <protection/>
    </xf>
    <xf numFmtId="0" fontId="8" fillId="0" borderId="0" xfId="0" applyFont="1" applyAlignment="1" applyProtection="1">
      <alignment horizontal="center"/>
      <protection/>
    </xf>
    <xf numFmtId="0" fontId="8" fillId="0" borderId="17" xfId="0" applyFont="1" applyBorder="1" applyAlignment="1" applyProtection="1">
      <alignment horizontal="center"/>
      <protection/>
    </xf>
    <xf numFmtId="0" fontId="8" fillId="0" borderId="0" xfId="0" applyFont="1" applyAlignment="1" applyProtection="1">
      <alignment horizontal="center"/>
      <protection/>
    </xf>
    <xf numFmtId="44" fontId="10" fillId="0" borderId="10" xfId="46" applyFont="1" applyBorder="1" applyAlignment="1" applyProtection="1">
      <alignment/>
      <protection locked="0"/>
    </xf>
    <xf numFmtId="0" fontId="8" fillId="0" borderId="0" xfId="0" applyFont="1" applyAlignment="1" applyProtection="1">
      <alignment/>
      <protection/>
    </xf>
    <xf numFmtId="43" fontId="10" fillId="0" borderId="24" xfId="44" applyFont="1" applyBorder="1" applyAlignment="1" applyProtection="1">
      <alignment/>
      <protection locked="0"/>
    </xf>
    <xf numFmtId="44" fontId="10" fillId="0" borderId="21" xfId="46" applyFont="1" applyBorder="1" applyAlignment="1" applyProtection="1">
      <alignment/>
      <protection locked="0"/>
    </xf>
    <xf numFmtId="43" fontId="10" fillId="0" borderId="26" xfId="44" applyFont="1" applyBorder="1" applyAlignment="1" applyProtection="1">
      <alignment/>
      <protection locked="0"/>
    </xf>
    <xf numFmtId="43" fontId="10" fillId="0" borderId="0" xfId="44" applyFont="1" applyBorder="1" applyAlignment="1" applyProtection="1">
      <alignment/>
      <protection locked="0"/>
    </xf>
    <xf numFmtId="43" fontId="10" fillId="0" borderId="30" xfId="44" applyFont="1" applyBorder="1" applyAlignment="1" applyProtection="1">
      <alignment/>
      <protection locked="0"/>
    </xf>
    <xf numFmtId="43" fontId="10" fillId="0" borderId="29" xfId="44" applyFont="1" applyBorder="1" applyAlignment="1" applyProtection="1">
      <alignment/>
      <protection locked="0"/>
    </xf>
    <xf numFmtId="0" fontId="8" fillId="0" borderId="28" xfId="0" applyFont="1" applyBorder="1" applyAlignment="1" applyProtection="1">
      <alignment/>
      <protection locked="0"/>
    </xf>
    <xf numFmtId="0" fontId="8" fillId="0" borderId="25" xfId="0" applyFont="1" applyBorder="1" applyAlignment="1" applyProtection="1">
      <alignment/>
      <protection locked="0"/>
    </xf>
    <xf numFmtId="44" fontId="10" fillId="0" borderId="25" xfId="46" applyFont="1" applyBorder="1" applyAlignment="1" applyProtection="1">
      <alignment/>
      <protection locked="0"/>
    </xf>
    <xf numFmtId="43" fontId="10" fillId="0" borderId="25" xfId="44" applyFont="1" applyBorder="1" applyAlignment="1" applyProtection="1">
      <alignment/>
      <protection locked="0"/>
    </xf>
    <xf numFmtId="44" fontId="10" fillId="0" borderId="25" xfId="46" applyFont="1" applyBorder="1" applyAlignment="1" applyProtection="1">
      <alignment/>
      <protection/>
    </xf>
    <xf numFmtId="0" fontId="8" fillId="0" borderId="25" xfId="0" applyFont="1" applyBorder="1" applyAlignment="1" applyProtection="1">
      <alignment horizontal="center"/>
      <protection/>
    </xf>
    <xf numFmtId="0" fontId="10" fillId="0" borderId="28" xfId="0" applyFont="1" applyBorder="1" applyAlignment="1" applyProtection="1">
      <alignment/>
      <protection locked="0"/>
    </xf>
    <xf numFmtId="0" fontId="10" fillId="0" borderId="25" xfId="0" applyFont="1" applyBorder="1" applyAlignment="1" applyProtection="1">
      <alignment/>
      <protection locked="0"/>
    </xf>
    <xf numFmtId="0" fontId="8" fillId="0" borderId="28" xfId="0" applyFont="1" applyBorder="1" applyAlignment="1" applyProtection="1">
      <alignment horizontal="center"/>
      <protection/>
    </xf>
    <xf numFmtId="0" fontId="9" fillId="0" borderId="28" xfId="0" applyFont="1" applyBorder="1" applyAlignment="1" applyProtection="1">
      <alignment/>
      <protection/>
    </xf>
    <xf numFmtId="0" fontId="9" fillId="0" borderId="25" xfId="0" applyFont="1" applyBorder="1" applyAlignment="1" applyProtection="1">
      <alignment/>
      <protection/>
    </xf>
    <xf numFmtId="0" fontId="8" fillId="0" borderId="25" xfId="0" applyFont="1" applyBorder="1" applyAlignment="1" applyProtection="1">
      <alignment horizontal="center"/>
      <protection/>
    </xf>
    <xf numFmtId="0" fontId="8" fillId="0" borderId="28" xfId="0" applyFont="1" applyBorder="1" applyAlignment="1" applyProtection="1">
      <alignment horizontal="center"/>
      <protection/>
    </xf>
    <xf numFmtId="0" fontId="10" fillId="0" borderId="28" xfId="0" applyFont="1" applyBorder="1" applyAlignment="1" applyProtection="1">
      <alignment/>
      <protection/>
    </xf>
    <xf numFmtId="0" fontId="10" fillId="0" borderId="25" xfId="0" applyFont="1" applyBorder="1" applyAlignment="1" applyProtection="1">
      <alignment/>
      <protection/>
    </xf>
    <xf numFmtId="43" fontId="10" fillId="0" borderId="25" xfId="44" applyFont="1" applyBorder="1" applyAlignment="1" applyProtection="1">
      <alignment/>
      <protection/>
    </xf>
    <xf numFmtId="44" fontId="10" fillId="0" borderId="25" xfId="46" applyFont="1" applyBorder="1" applyAlignment="1">
      <alignment/>
    </xf>
    <xf numFmtId="43" fontId="10" fillId="0" borderId="22" xfId="44" applyFont="1" applyBorder="1" applyAlignment="1">
      <alignment/>
    </xf>
    <xf numFmtId="43" fontId="10" fillId="0" borderId="0" xfId="44" applyFont="1" applyBorder="1" applyAlignment="1">
      <alignment/>
    </xf>
    <xf numFmtId="43" fontId="10" fillId="0" borderId="25" xfId="44" applyFont="1" applyBorder="1" applyAlignment="1">
      <alignment/>
    </xf>
    <xf numFmtId="43" fontId="10" fillId="0" borderId="25" xfId="44" applyFont="1" applyBorder="1" applyAlignment="1">
      <alignment/>
    </xf>
    <xf numFmtId="43" fontId="10" fillId="0" borderId="28" xfId="44" applyFont="1" applyBorder="1" applyAlignment="1">
      <alignment/>
    </xf>
    <xf numFmtId="44" fontId="10" fillId="0" borderId="22" xfId="46" applyFont="1" applyBorder="1" applyAlignment="1">
      <alignment/>
    </xf>
    <xf numFmtId="43" fontId="10" fillId="0" borderId="25" xfId="44" applyFont="1" applyBorder="1" applyAlignment="1" applyProtection="1">
      <alignment/>
      <protection locked="0"/>
    </xf>
    <xf numFmtId="43" fontId="10" fillId="0" borderId="30" xfId="44" applyFont="1" applyBorder="1" applyAlignment="1">
      <alignment/>
    </xf>
    <xf numFmtId="43" fontId="10" fillId="0" borderId="22" xfId="44" applyFont="1" applyBorder="1" applyAlignment="1">
      <alignment/>
    </xf>
    <xf numFmtId="43" fontId="10" fillId="0" borderId="25" xfId="44" applyFont="1" applyBorder="1" applyAlignment="1" applyProtection="1">
      <alignment horizontal="center"/>
      <protection locked="0"/>
    </xf>
    <xf numFmtId="0" fontId="8" fillId="0" borderId="22" xfId="0" applyFont="1" applyBorder="1" applyAlignment="1" applyProtection="1">
      <alignment/>
      <protection locked="0"/>
    </xf>
    <xf numFmtId="0" fontId="0" fillId="0" borderId="22" xfId="0" applyFont="1" applyBorder="1" applyAlignment="1">
      <alignment/>
    </xf>
    <xf numFmtId="0" fontId="8" fillId="0" borderId="22" xfId="0" applyFont="1" applyBorder="1" applyAlignment="1" applyProtection="1">
      <alignment/>
      <protection locked="0"/>
    </xf>
    <xf numFmtId="43" fontId="10" fillId="0" borderId="25" xfId="0" applyNumberFormat="1" applyFont="1" applyBorder="1" applyAlignment="1">
      <alignment/>
    </xf>
    <xf numFmtId="43" fontId="10" fillId="0" borderId="26" xfId="44" applyFont="1" applyBorder="1" applyAlignment="1">
      <alignment/>
    </xf>
    <xf numFmtId="43" fontId="10" fillId="0" borderId="30" xfId="44" applyFont="1" applyBorder="1" applyAlignment="1" applyProtection="1">
      <alignment horizontal="center"/>
      <protection locked="0"/>
    </xf>
    <xf numFmtId="43" fontId="10" fillId="0" borderId="30" xfId="44" applyFont="1" applyBorder="1" applyAlignment="1">
      <alignment/>
    </xf>
    <xf numFmtId="43" fontId="10" fillId="0" borderId="30" xfId="44" applyFont="1" applyBorder="1" applyAlignment="1" applyProtection="1">
      <alignment/>
      <protection locked="0"/>
    </xf>
    <xf numFmtId="44" fontId="10" fillId="0" borderId="22" xfId="46" applyFont="1" applyBorder="1" applyAlignment="1">
      <alignment/>
    </xf>
    <xf numFmtId="44" fontId="10" fillId="0" borderId="26" xfId="46" applyFont="1" applyBorder="1" applyAlignment="1">
      <alignment/>
    </xf>
    <xf numFmtId="43" fontId="10" fillId="0" borderId="30" xfId="0" applyNumberFormat="1" applyFont="1" applyBorder="1" applyAlignment="1">
      <alignment/>
    </xf>
    <xf numFmtId="43" fontId="10" fillId="0" borderId="25" xfId="0" applyNumberFormat="1" applyFont="1" applyBorder="1" applyAlignment="1" applyProtection="1">
      <alignment/>
      <protection locked="0"/>
    </xf>
    <xf numFmtId="43" fontId="10" fillId="0" borderId="26" xfId="44" applyFont="1" applyBorder="1" applyAlignment="1" applyProtection="1">
      <alignment/>
      <protection locked="0"/>
    </xf>
    <xf numFmtId="43" fontId="8" fillId="0" borderId="25" xfId="44" applyFont="1" applyBorder="1" applyAlignment="1">
      <alignment/>
    </xf>
    <xf numFmtId="43" fontId="10" fillId="0" borderId="25" xfId="44" applyFont="1" applyBorder="1" applyAlignment="1">
      <alignment/>
    </xf>
    <xf numFmtId="0" fontId="26" fillId="0" borderId="22" xfId="0" applyFont="1" applyBorder="1" applyAlignment="1" applyProtection="1">
      <alignment/>
      <protection locked="0"/>
    </xf>
    <xf numFmtId="0" fontId="10" fillId="0" borderId="26" xfId="0" applyFont="1" applyBorder="1" applyAlignment="1">
      <alignment/>
    </xf>
    <xf numFmtId="43" fontId="10" fillId="0" borderId="22" xfId="44" applyFont="1" applyBorder="1" applyAlignment="1">
      <alignment horizontal="right"/>
    </xf>
    <xf numFmtId="0" fontId="10" fillId="0" borderId="25" xfId="0" applyFont="1" applyBorder="1" applyAlignment="1">
      <alignment/>
    </xf>
    <xf numFmtId="43" fontId="10" fillId="0" borderId="25" xfId="44" applyFont="1" applyBorder="1" applyAlignment="1" applyProtection="1">
      <alignment/>
      <protection locked="0"/>
    </xf>
    <xf numFmtId="44" fontId="10" fillId="0" borderId="26" xfId="46" applyFont="1" applyBorder="1" applyAlignment="1">
      <alignment horizontal="center"/>
    </xf>
    <xf numFmtId="44" fontId="10" fillId="0" borderId="30" xfId="46" applyFont="1" applyBorder="1" applyAlignment="1">
      <alignment horizontal="center"/>
    </xf>
    <xf numFmtId="44" fontId="10" fillId="0" borderId="25" xfId="46" applyFont="1" applyBorder="1" applyAlignment="1">
      <alignment horizontal="right"/>
    </xf>
    <xf numFmtId="43" fontId="10" fillId="0" borderId="22" xfId="0" applyNumberFormat="1" applyFont="1" applyBorder="1" applyAlignment="1">
      <alignment horizontal="right"/>
    </xf>
    <xf numFmtId="44" fontId="10" fillId="0" borderId="22" xfId="46" applyFont="1" applyBorder="1" applyAlignment="1">
      <alignment horizontal="right"/>
    </xf>
    <xf numFmtId="43" fontId="10" fillId="0" borderId="30" xfId="44" applyFont="1" applyBorder="1" applyAlignment="1">
      <alignment horizontal="right"/>
    </xf>
    <xf numFmtId="43" fontId="0" fillId="0" borderId="0" xfId="0" applyNumberFormat="1" applyBorder="1" applyAlignment="1">
      <alignment/>
    </xf>
    <xf numFmtId="0" fontId="8" fillId="0" borderId="22" xfId="0" applyFont="1" applyBorder="1" applyAlignment="1" applyProtection="1" quotePrefix="1">
      <alignment/>
      <protection locked="0"/>
    </xf>
    <xf numFmtId="43" fontId="10" fillId="0" borderId="22" xfId="44" applyFont="1" applyBorder="1" applyAlignment="1" applyProtection="1">
      <alignment horizontal="right"/>
      <protection locked="0"/>
    </xf>
    <xf numFmtId="43" fontId="10" fillId="0" borderId="25" xfId="44" applyFont="1" applyBorder="1" applyAlignment="1" applyProtection="1">
      <alignment horizontal="right"/>
      <protection locked="0"/>
    </xf>
    <xf numFmtId="43" fontId="8" fillId="0" borderId="28" xfId="44" applyFont="1" applyBorder="1" applyAlignment="1" applyProtection="1">
      <alignment/>
      <protection/>
    </xf>
    <xf numFmtId="43" fontId="10" fillId="0" borderId="26" xfId="0" applyNumberFormat="1" applyFont="1" applyBorder="1" applyAlignment="1">
      <alignment/>
    </xf>
    <xf numFmtId="44" fontId="8" fillId="0" borderId="22" xfId="46" applyFont="1" applyBorder="1" applyAlignment="1" applyProtection="1">
      <alignment/>
      <protection locked="0"/>
    </xf>
    <xf numFmtId="44" fontId="8" fillId="0" borderId="22" xfId="46" applyFont="1" applyBorder="1" applyAlignment="1" applyProtection="1">
      <alignment/>
      <protection/>
    </xf>
    <xf numFmtId="43" fontId="10" fillId="0" borderId="22" xfId="44" applyFont="1" applyBorder="1" applyAlignment="1" applyProtection="1">
      <alignment/>
      <protection/>
    </xf>
    <xf numFmtId="44" fontId="23" fillId="0" borderId="22" xfId="46" applyFont="1" applyBorder="1" applyAlignment="1">
      <alignment/>
    </xf>
    <xf numFmtId="44" fontId="23" fillId="0" borderId="22" xfId="46" applyFont="1" applyBorder="1" applyAlignment="1" applyProtection="1">
      <alignment/>
      <protection/>
    </xf>
    <xf numFmtId="44" fontId="23" fillId="0" borderId="35" xfId="46" applyFont="1" applyBorder="1" applyAlignment="1">
      <alignment/>
    </xf>
    <xf numFmtId="43" fontId="10" fillId="0" borderId="32" xfId="44" applyFont="1" applyBorder="1" applyAlignment="1" applyProtection="1" quotePrefix="1">
      <alignment/>
      <protection locked="0"/>
    </xf>
    <xf numFmtId="44" fontId="10" fillId="0" borderId="22" xfId="46" applyFont="1" applyBorder="1" applyAlignment="1" applyProtection="1">
      <alignment/>
      <protection/>
    </xf>
    <xf numFmtId="43" fontId="10" fillId="0" borderId="32" xfId="44" applyFont="1" applyBorder="1" applyAlignment="1" applyProtection="1">
      <alignment horizontal="right"/>
      <protection locked="0"/>
    </xf>
    <xf numFmtId="44" fontId="10" fillId="0" borderId="22" xfId="46" applyFont="1" applyBorder="1" applyAlignment="1" applyProtection="1">
      <alignment/>
      <protection locked="0"/>
    </xf>
    <xf numFmtId="44" fontId="0" fillId="0" borderId="27" xfId="46" applyFont="1" applyBorder="1" applyAlignment="1" applyProtection="1">
      <alignment/>
      <protection/>
    </xf>
    <xf numFmtId="43" fontId="10" fillId="0" borderId="27" xfId="44" applyFont="1" applyBorder="1" applyAlignment="1" applyProtection="1">
      <alignment/>
      <protection/>
    </xf>
    <xf numFmtId="44" fontId="10" fillId="0" borderId="25" xfId="46" applyFont="1" applyBorder="1" applyAlignment="1">
      <alignment/>
    </xf>
    <xf numFmtId="0" fontId="10" fillId="0" borderId="32" xfId="0" applyFont="1" applyBorder="1" applyAlignment="1">
      <alignment/>
    </xf>
    <xf numFmtId="0" fontId="10" fillId="0" borderId="27" xfId="0" applyFont="1" applyBorder="1" applyAlignment="1">
      <alignment/>
    </xf>
    <xf numFmtId="0" fontId="10" fillId="0" borderId="22" xfId="0" applyFont="1" applyBorder="1" applyAlignment="1" quotePrefix="1">
      <alignment horizontal="left"/>
    </xf>
    <xf numFmtId="43" fontId="10" fillId="0" borderId="22" xfId="44" applyFont="1" applyBorder="1" applyAlignment="1" applyProtection="1" quotePrefix="1">
      <alignment horizontal="left"/>
      <protection locked="0"/>
    </xf>
    <xf numFmtId="2" fontId="10" fillId="0" borderId="25" xfId="0" applyNumberFormat="1" applyFont="1" applyBorder="1" applyAlignment="1" applyProtection="1">
      <alignment/>
      <protection locked="0"/>
    </xf>
    <xf numFmtId="43" fontId="10" fillId="0" borderId="26" xfId="44" applyFont="1" applyBorder="1" applyAlignment="1" applyProtection="1">
      <alignment/>
      <protection/>
    </xf>
    <xf numFmtId="44" fontId="10" fillId="0" borderId="22" xfId="46" applyFont="1" applyBorder="1" applyAlignment="1">
      <alignment/>
    </xf>
    <xf numFmtId="44" fontId="10" fillId="0" borderId="25" xfId="46" applyFont="1" applyBorder="1" applyAlignment="1">
      <alignment/>
    </xf>
    <xf numFmtId="2" fontId="10" fillId="0" borderId="25" xfId="0" applyNumberFormat="1" applyFont="1" applyBorder="1" applyAlignment="1" applyProtection="1">
      <alignment/>
      <protection locked="0"/>
    </xf>
    <xf numFmtId="2" fontId="10" fillId="0" borderId="22" xfId="0" applyNumberFormat="1" applyFont="1" applyBorder="1" applyAlignment="1" applyProtection="1">
      <alignment/>
      <protection locked="0"/>
    </xf>
    <xf numFmtId="44" fontId="10" fillId="0" borderId="25" xfId="46" applyNumberFormat="1" applyFont="1" applyBorder="1" applyAlignment="1">
      <alignment/>
    </xf>
    <xf numFmtId="44" fontId="10" fillId="0" borderId="22" xfId="46" applyNumberFormat="1" applyFont="1" applyBorder="1" applyAlignment="1">
      <alignment/>
    </xf>
    <xf numFmtId="43" fontId="10" fillId="0" borderId="26" xfId="44" applyFont="1" applyBorder="1" applyAlignment="1" applyProtection="1">
      <alignment/>
      <protection/>
    </xf>
    <xf numFmtId="0" fontId="23" fillId="0" borderId="0" xfId="0" applyFont="1" applyBorder="1" applyAlignment="1">
      <alignment/>
    </xf>
    <xf numFmtId="44" fontId="10" fillId="0" borderId="22" xfId="46" applyFont="1" applyBorder="1" applyAlignment="1" applyProtection="1">
      <alignment/>
      <protection locked="0"/>
    </xf>
    <xf numFmtId="2" fontId="10" fillId="0" borderId="0" xfId="0" applyNumberFormat="1" applyFont="1" applyBorder="1" applyAlignment="1" applyProtection="1">
      <alignment/>
      <protection locked="0"/>
    </xf>
    <xf numFmtId="0" fontId="8" fillId="0" borderId="22" xfId="0" applyFont="1" applyBorder="1" applyAlignment="1" applyProtection="1" quotePrefix="1">
      <alignment/>
      <protection locked="0"/>
    </xf>
    <xf numFmtId="0" fontId="8" fillId="0" borderId="22" xfId="0" applyFont="1" applyBorder="1" applyAlignment="1" applyProtection="1">
      <alignment/>
      <protection/>
    </xf>
    <xf numFmtId="2" fontId="8" fillId="0" borderId="22" xfId="0" applyNumberFormat="1" applyFont="1" applyBorder="1" applyAlignment="1" applyProtection="1">
      <alignment/>
      <protection/>
    </xf>
    <xf numFmtId="0" fontId="8" fillId="0" borderId="22" xfId="0" applyFont="1" applyBorder="1" applyAlignment="1" applyProtection="1">
      <alignment horizontal="right"/>
      <protection locked="0"/>
    </xf>
    <xf numFmtId="0" fontId="8" fillId="0" borderId="25" xfId="0" applyFont="1" applyBorder="1" applyAlignment="1" applyProtection="1">
      <alignment/>
      <protection locked="0"/>
    </xf>
    <xf numFmtId="44" fontId="10" fillId="0" borderId="25" xfId="0" applyNumberFormat="1" applyFont="1" applyBorder="1" applyAlignment="1" applyProtection="1">
      <alignment/>
      <protection/>
    </xf>
    <xf numFmtId="44" fontId="10" fillId="0" borderId="25" xfId="46" applyNumberFormat="1" applyFont="1" applyBorder="1" applyAlignment="1" applyProtection="1">
      <alignment/>
      <protection/>
    </xf>
    <xf numFmtId="15" fontId="8" fillId="0" borderId="25" xfId="0" applyNumberFormat="1" applyFont="1" applyBorder="1" applyAlignment="1" applyProtection="1">
      <alignment horizontal="center"/>
      <protection locked="0"/>
    </xf>
    <xf numFmtId="0" fontId="10" fillId="0" borderId="25" xfId="0" applyFont="1" applyBorder="1" applyAlignment="1">
      <alignment horizontal="center"/>
    </xf>
    <xf numFmtId="0" fontId="0" fillId="0" borderId="25" xfId="0" applyFont="1" applyBorder="1" applyAlignment="1">
      <alignment/>
    </xf>
    <xf numFmtId="43" fontId="10" fillId="0" borderId="25" xfId="44" applyFont="1" applyBorder="1" applyAlignment="1" applyProtection="1">
      <alignment/>
      <protection locked="0"/>
    </xf>
    <xf numFmtId="43" fontId="10" fillId="0" borderId="25" xfId="44" applyFont="1" applyBorder="1" applyAlignment="1">
      <alignment/>
    </xf>
    <xf numFmtId="43" fontId="10" fillId="0" borderId="25" xfId="44" applyFont="1" applyBorder="1" applyAlignment="1" applyProtection="1">
      <alignment/>
      <protection/>
    </xf>
    <xf numFmtId="43" fontId="10" fillId="0" borderId="25" xfId="44" applyFont="1" applyBorder="1" applyAlignment="1" applyProtection="1">
      <alignment horizontal="right"/>
      <protection locked="0"/>
    </xf>
    <xf numFmtId="44" fontId="10" fillId="0" borderId="25" xfId="46" applyFont="1" applyBorder="1" applyAlignment="1">
      <alignment horizontal="right"/>
    </xf>
    <xf numFmtId="0" fontId="10" fillId="0" borderId="25" xfId="0" applyFont="1" applyBorder="1" applyAlignment="1" applyProtection="1" quotePrefix="1">
      <alignment horizontal="center"/>
      <protection locked="0"/>
    </xf>
    <xf numFmtId="0" fontId="10" fillId="0" borderId="22" xfId="0" applyFont="1" applyBorder="1" applyAlignment="1" applyProtection="1" quotePrefix="1">
      <alignment horizontal="center"/>
      <protection locked="0"/>
    </xf>
    <xf numFmtId="44" fontId="10" fillId="0" borderId="25" xfId="46" applyFont="1" applyBorder="1" applyAlignment="1" applyProtection="1">
      <alignment horizontal="right"/>
      <protection locked="0"/>
    </xf>
    <xf numFmtId="43" fontId="10" fillId="0" borderId="25" xfId="44" applyFont="1" applyBorder="1" applyAlignment="1">
      <alignment horizontal="center"/>
    </xf>
    <xf numFmtId="43" fontId="10" fillId="0" borderId="25" xfId="44" applyFont="1" applyBorder="1" applyAlignment="1" applyProtection="1">
      <alignment/>
      <protection/>
    </xf>
    <xf numFmtId="44" fontId="8" fillId="0" borderId="0" xfId="46" applyFont="1" applyBorder="1" applyAlignment="1" applyProtection="1">
      <alignment/>
      <protection locked="0"/>
    </xf>
    <xf numFmtId="43" fontId="10" fillId="0" borderId="30" xfId="44" applyFont="1" applyBorder="1" applyAlignment="1" applyProtection="1">
      <alignment/>
      <protection locked="0"/>
    </xf>
    <xf numFmtId="0" fontId="10" fillId="0" borderId="30" xfId="0" applyFont="1" applyBorder="1" applyAlignment="1" applyProtection="1" quotePrefix="1">
      <alignment horizontal="center"/>
      <protection locked="0"/>
    </xf>
    <xf numFmtId="0" fontId="10" fillId="0" borderId="26" xfId="0" applyFont="1" applyBorder="1" applyAlignment="1" applyProtection="1" quotePrefix="1">
      <alignment horizontal="center"/>
      <protection locked="0"/>
    </xf>
    <xf numFmtId="43" fontId="10" fillId="0" borderId="25" xfId="44" applyFont="1" applyBorder="1" applyAlignment="1" applyProtection="1" quotePrefix="1">
      <alignment horizontal="center"/>
      <protection locked="0"/>
    </xf>
    <xf numFmtId="43" fontId="10" fillId="0" borderId="30" xfId="44" applyFont="1" applyBorder="1" applyAlignment="1" applyProtection="1" quotePrefix="1">
      <alignment horizontal="center"/>
      <protection locked="0"/>
    </xf>
    <xf numFmtId="0" fontId="10" fillId="0" borderId="22" xfId="0" applyFont="1" applyBorder="1" applyAlignment="1" applyProtection="1">
      <alignment/>
      <protection/>
    </xf>
    <xf numFmtId="14" fontId="10" fillId="0" borderId="25" xfId="44" applyNumberFormat="1" applyFont="1" applyBorder="1" applyAlignment="1" applyProtection="1">
      <alignment horizontal="center"/>
      <protection locked="0"/>
    </xf>
    <xf numFmtId="43" fontId="10" fillId="0" borderId="0" xfId="44" applyFont="1" applyBorder="1" applyAlignment="1" applyProtection="1">
      <alignment/>
      <protection/>
    </xf>
    <xf numFmtId="0" fontId="10" fillId="0" borderId="25" xfId="0" applyFont="1" applyBorder="1" applyAlignment="1">
      <alignment/>
    </xf>
    <xf numFmtId="2" fontId="10" fillId="0" borderId="25" xfId="0" applyNumberFormat="1" applyFont="1" applyBorder="1" applyAlignment="1">
      <alignment/>
    </xf>
    <xf numFmtId="0" fontId="10" fillId="0" borderId="0" xfId="0" applyFont="1" applyBorder="1" applyAlignment="1" applyProtection="1">
      <alignment horizontal="center"/>
      <protection/>
    </xf>
    <xf numFmtId="2" fontId="8" fillId="0" borderId="0" xfId="0" applyNumberFormat="1" applyFont="1" applyBorder="1" applyAlignment="1" applyProtection="1">
      <alignment/>
      <protection/>
    </xf>
    <xf numFmtId="44" fontId="8" fillId="0" borderId="0" xfId="46" applyFont="1" applyBorder="1" applyAlignment="1" applyProtection="1">
      <alignment horizontal="right"/>
      <protection/>
    </xf>
    <xf numFmtId="0" fontId="20" fillId="0" borderId="0" xfId="0" applyFont="1" applyAlignment="1" applyProtection="1">
      <alignment horizontal="centerContinuous"/>
      <protection/>
    </xf>
    <xf numFmtId="0" fontId="11" fillId="0" borderId="10" xfId="0" applyFont="1" applyBorder="1" applyAlignment="1" applyProtection="1">
      <alignment/>
      <protection/>
    </xf>
    <xf numFmtId="44" fontId="0" fillId="0" borderId="30" xfId="46" applyFont="1" applyBorder="1" applyAlignment="1" applyProtection="1">
      <alignment/>
      <protection locked="0"/>
    </xf>
    <xf numFmtId="43" fontId="10" fillId="0" borderId="25" xfId="44" applyFont="1" applyBorder="1" applyAlignment="1" applyProtection="1">
      <alignment/>
      <protection/>
    </xf>
    <xf numFmtId="0" fontId="8" fillId="0" borderId="0" xfId="0" applyFont="1" applyBorder="1" applyAlignment="1" applyProtection="1" quotePrefix="1">
      <alignment/>
      <protection locked="0"/>
    </xf>
    <xf numFmtId="0" fontId="0" fillId="0" borderId="0" xfId="0" applyAlignment="1" applyProtection="1" quotePrefix="1">
      <alignment/>
      <protection/>
    </xf>
    <xf numFmtId="0" fontId="8" fillId="0" borderId="28" xfId="0" applyFont="1" applyBorder="1" applyAlignment="1" applyProtection="1">
      <alignment horizontal="centerContinuous"/>
      <protection/>
    </xf>
    <xf numFmtId="0" fontId="8" fillId="0" borderId="22" xfId="0" applyFont="1" applyBorder="1" applyAlignment="1">
      <alignment horizontal="left"/>
    </xf>
    <xf numFmtId="43" fontId="9" fillId="0" borderId="25" xfId="44" applyFont="1" applyBorder="1" applyAlignment="1">
      <alignment/>
    </xf>
    <xf numFmtId="0" fontId="0" fillId="0" borderId="0" xfId="0" applyFont="1" applyBorder="1" applyAlignment="1">
      <alignment horizontal="right"/>
    </xf>
    <xf numFmtId="43" fontId="9" fillId="0" borderId="30" xfId="44" applyFont="1" applyBorder="1" applyAlignment="1">
      <alignment/>
    </xf>
    <xf numFmtId="0" fontId="0" fillId="0" borderId="22" xfId="0" applyFont="1" applyBorder="1" applyAlignment="1">
      <alignment horizontal="right"/>
    </xf>
    <xf numFmtId="43" fontId="9" fillId="0" borderId="25" xfId="44" applyFont="1" applyBorder="1" applyAlignment="1" applyProtection="1">
      <alignment/>
      <protection locked="0"/>
    </xf>
    <xf numFmtId="43" fontId="9" fillId="0" borderId="30" xfId="44" applyFont="1" applyBorder="1" applyAlignment="1" applyProtection="1">
      <alignment/>
      <protection locked="0"/>
    </xf>
    <xf numFmtId="0" fontId="34" fillId="0" borderId="0" xfId="0" applyFont="1" applyBorder="1" applyAlignment="1">
      <alignment/>
    </xf>
    <xf numFmtId="0" fontId="8" fillId="0" borderId="0" xfId="0" applyFont="1" applyBorder="1" applyAlignment="1" quotePrefix="1">
      <alignment horizontal="center"/>
    </xf>
    <xf numFmtId="0" fontId="12" fillId="0" borderId="22" xfId="0" applyFont="1" applyBorder="1" applyAlignment="1" applyProtection="1">
      <alignment/>
      <protection locked="0"/>
    </xf>
    <xf numFmtId="0" fontId="12" fillId="0" borderId="0" xfId="0" applyFont="1" applyAlignment="1" applyProtection="1">
      <alignment/>
      <protection/>
    </xf>
    <xf numFmtId="0" fontId="8" fillId="0" borderId="17" xfId="0" applyFont="1" applyBorder="1" applyAlignment="1">
      <alignment horizontal="center"/>
    </xf>
    <xf numFmtId="0" fontId="9" fillId="0" borderId="17" xfId="0" applyFont="1" applyBorder="1" applyAlignment="1">
      <alignment/>
    </xf>
    <xf numFmtId="0" fontId="8" fillId="0" borderId="0" xfId="0" applyFont="1" applyAlignment="1">
      <alignment horizontal="center"/>
    </xf>
    <xf numFmtId="0" fontId="0" fillId="0" borderId="22" xfId="0" applyBorder="1" applyAlignment="1" applyProtection="1">
      <alignment horizontal="center"/>
      <protection locked="0"/>
    </xf>
    <xf numFmtId="0" fontId="0" fillId="0" borderId="22" xfId="0" applyBorder="1" applyAlignment="1" applyProtection="1" quotePrefix="1">
      <alignment horizontal="center"/>
      <protection locked="0"/>
    </xf>
    <xf numFmtId="0" fontId="0" fillId="0" borderId="10" xfId="0" applyBorder="1" applyAlignment="1" applyProtection="1" quotePrefix="1">
      <alignment horizontal="center"/>
      <protection locked="0"/>
    </xf>
    <xf numFmtId="0" fontId="0" fillId="0" borderId="22" xfId="0" applyBorder="1" applyAlignment="1" quotePrefix="1">
      <alignment/>
    </xf>
    <xf numFmtId="0" fontId="0" fillId="0" borderId="22" xfId="0" applyBorder="1" applyAlignment="1" applyProtection="1" quotePrefix="1">
      <alignment/>
      <protection locked="0"/>
    </xf>
    <xf numFmtId="0" fontId="0" fillId="0" borderId="22" xfId="0" applyBorder="1" applyAlignment="1" applyProtection="1" quotePrefix="1">
      <alignment/>
      <protection locked="0"/>
    </xf>
    <xf numFmtId="0" fontId="0" fillId="0" borderId="36" xfId="0" applyFont="1" applyBorder="1" applyAlignment="1">
      <alignment/>
    </xf>
    <xf numFmtId="0" fontId="0" fillId="0" borderId="36" xfId="0" applyFont="1" applyBorder="1" applyAlignment="1">
      <alignment horizontal="left" indent="5"/>
    </xf>
    <xf numFmtId="43" fontId="10" fillId="0" borderId="37" xfId="44" applyFont="1" applyBorder="1" applyAlignment="1">
      <alignment/>
    </xf>
    <xf numFmtId="43" fontId="10" fillId="0" borderId="38" xfId="44" applyFont="1" applyBorder="1" applyAlignment="1">
      <alignment/>
    </xf>
    <xf numFmtId="43" fontId="10" fillId="0" borderId="37" xfId="44" applyFont="1" applyBorder="1" applyAlignment="1" quotePrefix="1">
      <alignment/>
    </xf>
    <xf numFmtId="0" fontId="0" fillId="0" borderId="36" xfId="0" applyFont="1" applyBorder="1" applyAlignment="1">
      <alignment horizontal="left"/>
    </xf>
    <xf numFmtId="43" fontId="10" fillId="0" borderId="39" xfId="44" applyFont="1" applyBorder="1" applyAlignment="1">
      <alignment/>
    </xf>
    <xf numFmtId="43" fontId="10" fillId="0" borderId="40" xfId="44" applyFont="1" applyBorder="1" applyAlignment="1">
      <alignment/>
    </xf>
    <xf numFmtId="43" fontId="10" fillId="0" borderId="41" xfId="44" applyFont="1" applyBorder="1" applyAlignment="1">
      <alignment/>
    </xf>
    <xf numFmtId="43" fontId="10" fillId="0" borderId="42" xfId="44" applyFont="1" applyBorder="1" applyAlignment="1">
      <alignment/>
    </xf>
    <xf numFmtId="43" fontId="10" fillId="0" borderId="43" xfId="44" applyFont="1" applyBorder="1" applyAlignment="1" applyProtection="1">
      <alignment/>
      <protection locked="0"/>
    </xf>
    <xf numFmtId="43" fontId="10" fillId="0" borderId="44" xfId="44" applyFont="1" applyBorder="1" applyAlignment="1" applyProtection="1">
      <alignment/>
      <protection locked="0"/>
    </xf>
    <xf numFmtId="44" fontId="36" fillId="0" borderId="13" xfId="46" applyFont="1" applyBorder="1" applyAlignment="1" applyProtection="1">
      <alignment/>
      <protection locked="0"/>
    </xf>
    <xf numFmtId="44" fontId="10" fillId="0" borderId="13" xfId="46" applyFont="1" applyBorder="1" applyAlignment="1" applyProtection="1">
      <alignment/>
      <protection locked="0"/>
    </xf>
    <xf numFmtId="44" fontId="36" fillId="0" borderId="10" xfId="46" applyFont="1" applyBorder="1" applyAlignment="1" applyProtection="1">
      <alignment/>
      <protection locked="0"/>
    </xf>
    <xf numFmtId="0" fontId="0" fillId="0" borderId="36" xfId="0" applyBorder="1" applyAlignment="1" applyProtection="1">
      <alignment/>
      <protection/>
    </xf>
    <xf numFmtId="0" fontId="0" fillId="0" borderId="45" xfId="0" applyBorder="1" applyAlignment="1" applyProtection="1">
      <alignment horizontal="centerContinuous"/>
      <protection/>
    </xf>
    <xf numFmtId="0" fontId="0" fillId="0" borderId="45" xfId="0" applyBorder="1" applyAlignment="1">
      <alignment horizontal="centerContinuous"/>
    </xf>
    <xf numFmtId="0" fontId="0" fillId="0" borderId="45" xfId="0" applyBorder="1" applyAlignment="1">
      <alignment/>
    </xf>
    <xf numFmtId="0" fontId="0" fillId="0" borderId="46" xfId="0" applyBorder="1" applyAlignment="1" applyProtection="1">
      <alignment/>
      <protection/>
    </xf>
    <xf numFmtId="0" fontId="0" fillId="0" borderId="0" xfId="0" applyAlignment="1" applyProtection="1">
      <alignment vertical="top"/>
      <protection locked="0"/>
    </xf>
    <xf numFmtId="0" fontId="0" fillId="0" borderId="0" xfId="0" applyFont="1" applyAlignment="1" applyProtection="1">
      <alignment vertical="top"/>
      <protection locked="0"/>
    </xf>
    <xf numFmtId="0" fontId="0" fillId="0" borderId="17" xfId="0" applyBorder="1" applyAlignment="1">
      <alignment/>
    </xf>
    <xf numFmtId="39" fontId="0" fillId="0" borderId="45" xfId="0" applyNumberFormat="1" applyBorder="1" applyAlignment="1" applyProtection="1">
      <alignment/>
      <protection/>
    </xf>
    <xf numFmtId="0" fontId="0" fillId="0" borderId="45" xfId="0" applyFont="1" applyBorder="1" applyAlignment="1">
      <alignment/>
    </xf>
    <xf numFmtId="0" fontId="0" fillId="0" borderId="36" xfId="0" applyBorder="1" applyAlignment="1" applyProtection="1">
      <alignment/>
      <protection locked="0"/>
    </xf>
    <xf numFmtId="0" fontId="0" fillId="0" borderId="47" xfId="0" applyBorder="1" applyAlignment="1">
      <alignment/>
    </xf>
    <xf numFmtId="0" fontId="9" fillId="0" borderId="48" xfId="0" applyFont="1" applyBorder="1" applyAlignment="1">
      <alignment/>
    </xf>
    <xf numFmtId="0" fontId="0" fillId="0" borderId="49" xfId="0" applyBorder="1" applyAlignment="1">
      <alignment/>
    </xf>
    <xf numFmtId="44" fontId="10" fillId="0" borderId="37" xfId="46" applyFont="1" applyBorder="1" applyAlignment="1">
      <alignment/>
    </xf>
    <xf numFmtId="44" fontId="38" fillId="0" borderId="13" xfId="46" applyFont="1" applyBorder="1" applyAlignment="1" applyProtection="1">
      <alignment/>
      <protection locked="0"/>
    </xf>
    <xf numFmtId="44" fontId="36" fillId="0" borderId="39" xfId="46" applyFont="1" applyBorder="1" applyAlignment="1" applyProtection="1">
      <alignment/>
      <protection locked="0"/>
    </xf>
    <xf numFmtId="39" fontId="37" fillId="0" borderId="10" xfId="0" applyNumberFormat="1" applyFont="1" applyBorder="1" applyAlignment="1" applyProtection="1">
      <alignment/>
      <protection locked="0"/>
    </xf>
    <xf numFmtId="0" fontId="10" fillId="0" borderId="0" xfId="0" applyFont="1" applyAlignment="1">
      <alignment/>
    </xf>
    <xf numFmtId="0" fontId="8" fillId="0" borderId="25" xfId="0" applyFont="1" applyBorder="1" applyAlignment="1" applyProtection="1">
      <alignment horizontal="center"/>
      <protection locked="0"/>
    </xf>
    <xf numFmtId="0" fontId="11" fillId="0" borderId="31" xfId="0" applyFont="1" applyBorder="1" applyAlignment="1">
      <alignment horizontal="center"/>
    </xf>
    <xf numFmtId="14" fontId="10" fillId="0" borderId="25" xfId="0" applyNumberFormat="1" applyFont="1" applyBorder="1" applyAlignment="1" applyProtection="1">
      <alignment horizontal="center"/>
      <protection locked="0"/>
    </xf>
    <xf numFmtId="43" fontId="10" fillId="0" borderId="26" xfId="44" applyFont="1" applyBorder="1" applyAlignment="1" applyProtection="1">
      <alignment/>
      <protection locked="0"/>
    </xf>
    <xf numFmtId="0" fontId="10" fillId="0" borderId="22" xfId="0" applyFont="1" applyBorder="1" applyAlignment="1">
      <alignment horizontal="center"/>
    </xf>
    <xf numFmtId="0" fontId="26" fillId="0" borderId="0" xfId="0" applyFont="1" applyAlignment="1">
      <alignment/>
    </xf>
    <xf numFmtId="0" fontId="41" fillId="0" borderId="0" xfId="0" applyFont="1" applyAlignment="1">
      <alignment/>
    </xf>
    <xf numFmtId="174" fontId="12" fillId="0" borderId="22" xfId="44" applyNumberFormat="1" applyFont="1" applyBorder="1" applyAlignment="1" applyProtection="1" quotePrefix="1">
      <alignment horizontal="center"/>
      <protection locked="0"/>
    </xf>
    <xf numFmtId="0" fontId="28" fillId="0" borderId="0" xfId="0" applyFont="1" applyAlignment="1" applyProtection="1">
      <alignment/>
      <protection/>
    </xf>
    <xf numFmtId="44" fontId="29" fillId="0" borderId="25" xfId="46" applyFont="1" applyBorder="1" applyAlignment="1" applyProtection="1">
      <alignment/>
      <protection/>
    </xf>
    <xf numFmtId="0" fontId="11" fillId="0" borderId="0" xfId="0" applyFont="1" applyBorder="1" applyAlignment="1">
      <alignment vertical="top"/>
    </xf>
    <xf numFmtId="0" fontId="26" fillId="0" borderId="45" xfId="0" applyFont="1" applyBorder="1" applyAlignment="1">
      <alignment/>
    </xf>
    <xf numFmtId="0" fontId="10" fillId="0" borderId="22" xfId="61" applyFont="1" applyBorder="1" applyProtection="1">
      <alignment/>
      <protection locked="0"/>
    </xf>
    <xf numFmtId="0" fontId="23" fillId="0" borderId="22" xfId="61" applyFont="1" applyBorder="1" applyProtection="1">
      <alignment/>
      <protection locked="0"/>
    </xf>
    <xf numFmtId="0" fontId="26" fillId="0" borderId="25" xfId="0" applyFont="1" applyBorder="1" applyAlignment="1">
      <alignment horizontal="right"/>
    </xf>
    <xf numFmtId="43" fontId="10" fillId="0" borderId="26" xfId="44" applyFont="1" applyBorder="1" applyAlignment="1" applyProtection="1">
      <alignment horizontal="centerContinuous"/>
      <protection locked="0"/>
    </xf>
    <xf numFmtId="43" fontId="10" fillId="0" borderId="22" xfId="44" applyFont="1" applyBorder="1" applyAlignment="1" quotePrefix="1">
      <alignment horizontal="centerContinuous"/>
    </xf>
    <xf numFmtId="43" fontId="10" fillId="0" borderId="22" xfId="44" applyFont="1" applyBorder="1" applyAlignment="1">
      <alignment/>
    </xf>
    <xf numFmtId="43" fontId="10" fillId="0" borderId="26" xfId="44" applyFont="1" applyBorder="1" applyAlignment="1" applyProtection="1">
      <alignment horizontal="right"/>
      <protection locked="0"/>
    </xf>
    <xf numFmtId="43" fontId="10" fillId="0" borderId="22" xfId="44" applyFont="1" applyBorder="1" applyAlignment="1">
      <alignment horizontal="right"/>
    </xf>
    <xf numFmtId="43" fontId="10" fillId="0" borderId="0" xfId="44" applyFont="1" applyBorder="1" applyAlignment="1">
      <alignment horizontal="right"/>
    </xf>
    <xf numFmtId="43" fontId="10" fillId="0" borderId="26" xfId="44" applyFont="1" applyBorder="1" applyAlignment="1">
      <alignment horizontal="right"/>
    </xf>
    <xf numFmtId="43" fontId="10" fillId="0" borderId="30" xfId="44" applyFont="1" applyBorder="1" applyAlignment="1" applyProtection="1">
      <alignment/>
      <protection locked="0"/>
    </xf>
    <xf numFmtId="0" fontId="40" fillId="0" borderId="0" xfId="0" applyFont="1" applyBorder="1" applyAlignment="1">
      <alignment horizontal="center"/>
    </xf>
    <xf numFmtId="44" fontId="10" fillId="0" borderId="39" xfId="46" applyFont="1" applyBorder="1" applyAlignment="1">
      <alignment/>
    </xf>
    <xf numFmtId="43" fontId="10" fillId="0" borderId="32" xfId="44" applyFont="1" applyBorder="1" applyAlignment="1">
      <alignment/>
    </xf>
    <xf numFmtId="0" fontId="8" fillId="0" borderId="45" xfId="0" applyFont="1" applyBorder="1" applyAlignment="1">
      <alignment/>
    </xf>
    <xf numFmtId="43" fontId="10" fillId="0" borderId="50" xfId="44" applyFont="1" applyBorder="1" applyAlignment="1" applyProtection="1">
      <alignment/>
      <protection locked="0"/>
    </xf>
    <xf numFmtId="43" fontId="10" fillId="0" borderId="51" xfId="44" applyFont="1" applyBorder="1" applyAlignment="1" applyProtection="1">
      <alignment/>
      <protection locked="0"/>
    </xf>
    <xf numFmtId="44" fontId="10" fillId="0" borderId="39" xfId="46" applyFont="1" applyBorder="1" applyAlignment="1">
      <alignment/>
    </xf>
    <xf numFmtId="43" fontId="37" fillId="0" borderId="13" xfId="44" applyFont="1" applyBorder="1" applyAlignment="1" applyProtection="1">
      <alignment/>
      <protection locked="0"/>
    </xf>
    <xf numFmtId="0" fontId="9" fillId="0" borderId="36" xfId="0" applyFont="1" applyBorder="1" applyAlignment="1">
      <alignment/>
    </xf>
    <xf numFmtId="0" fontId="9" fillId="0" borderId="36" xfId="0" applyFont="1" applyBorder="1" applyAlignment="1" applyProtection="1">
      <alignment/>
      <protection locked="0"/>
    </xf>
    <xf numFmtId="0" fontId="0" fillId="0" borderId="25" xfId="46" applyNumberFormat="1" applyFont="1" applyBorder="1" applyAlignment="1" applyProtection="1">
      <alignment/>
      <protection locked="0"/>
    </xf>
    <xf numFmtId="0" fontId="10" fillId="0" borderId="28"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0" fillId="0" borderId="37" xfId="0" applyBorder="1" applyAlignment="1">
      <alignment/>
    </xf>
    <xf numFmtId="43" fontId="40" fillId="0" borderId="24" xfId="44" applyFont="1" applyBorder="1" applyAlignment="1" applyProtection="1">
      <alignment horizontal="center"/>
      <protection locked="0"/>
    </xf>
    <xf numFmtId="44" fontId="39" fillId="0" borderId="13" xfId="46" applyFont="1" applyBorder="1" applyAlignment="1" applyProtection="1">
      <alignment/>
      <protection/>
    </xf>
    <xf numFmtId="0" fontId="8" fillId="0" borderId="0" xfId="0" applyFont="1" applyBorder="1" applyAlignment="1" applyProtection="1" quotePrefix="1">
      <alignment horizontal="centerContinuous"/>
      <protection/>
    </xf>
    <xf numFmtId="0" fontId="10" fillId="0" borderId="0" xfId="0" applyFont="1" applyBorder="1" applyAlignment="1">
      <alignment horizontal="center"/>
    </xf>
    <xf numFmtId="0" fontId="28" fillId="0" borderId="0" xfId="0" applyFont="1" applyBorder="1" applyAlignment="1">
      <alignment/>
    </xf>
    <xf numFmtId="44" fontId="10" fillId="0" borderId="0" xfId="46" applyFont="1" applyBorder="1" applyAlignment="1">
      <alignment/>
    </xf>
    <xf numFmtId="0" fontId="0" fillId="0" borderId="0" xfId="0" applyFont="1" applyBorder="1" applyAlignment="1">
      <alignment/>
    </xf>
    <xf numFmtId="44" fontId="10" fillId="0" borderId="22" xfId="0" applyNumberFormat="1" applyFont="1" applyBorder="1" applyAlignment="1">
      <alignment/>
    </xf>
    <xf numFmtId="0" fontId="10" fillId="0" borderId="0" xfId="0" applyFont="1" applyBorder="1" applyAlignment="1">
      <alignment/>
    </xf>
    <xf numFmtId="0" fontId="10" fillId="0" borderId="22" xfId="0" applyFont="1" applyBorder="1" applyAlignment="1" applyProtection="1">
      <alignment horizontal="center"/>
      <protection locked="0"/>
    </xf>
    <xf numFmtId="44" fontId="10" fillId="0" borderId="22" xfId="46" applyFont="1" applyBorder="1" applyAlignment="1" applyProtection="1">
      <alignment horizontal="center"/>
      <protection locked="0"/>
    </xf>
    <xf numFmtId="0" fontId="10" fillId="0" borderId="0" xfId="0" applyFont="1" applyBorder="1" applyAlignment="1" quotePrefix="1">
      <alignment horizontal="center"/>
    </xf>
    <xf numFmtId="44" fontId="10" fillId="0" borderId="22" xfId="0" applyNumberFormat="1" applyFont="1" applyBorder="1" applyAlignment="1" quotePrefix="1">
      <alignment horizontal="center"/>
    </xf>
    <xf numFmtId="2" fontId="37" fillId="0" borderId="0" xfId="0" applyNumberFormat="1" applyFont="1" applyBorder="1" applyAlignment="1" applyProtection="1">
      <alignment horizontal="center"/>
      <protection locked="0"/>
    </xf>
    <xf numFmtId="44" fontId="10" fillId="0" borderId="22" xfId="46" applyFont="1" applyBorder="1" applyAlignment="1">
      <alignment horizontal="center"/>
    </xf>
    <xf numFmtId="44" fontId="10" fillId="0" borderId="0" xfId="46" applyFont="1" applyBorder="1" applyAlignment="1">
      <alignment horizontal="center"/>
    </xf>
    <xf numFmtId="44" fontId="10" fillId="0" borderId="0" xfId="46" applyFont="1" applyBorder="1" applyAlignment="1" applyProtection="1">
      <alignment/>
      <protection locked="0"/>
    </xf>
    <xf numFmtId="0" fontId="42" fillId="0" borderId="0" xfId="0" applyFont="1" applyBorder="1" applyAlignment="1" applyProtection="1">
      <alignment/>
      <protection/>
    </xf>
    <xf numFmtId="44" fontId="10" fillId="0" borderId="17" xfId="46" applyFont="1" applyBorder="1" applyAlignment="1" applyProtection="1">
      <alignment/>
      <protection locked="0"/>
    </xf>
    <xf numFmtId="0" fontId="26" fillId="0" borderId="0" xfId="0" applyFont="1" applyBorder="1" applyAlignment="1">
      <alignment horizontal="left"/>
    </xf>
    <xf numFmtId="0" fontId="0" fillId="0" borderId="0" xfId="0" applyAlignment="1">
      <alignment horizontal="left"/>
    </xf>
    <xf numFmtId="0" fontId="14" fillId="0" borderId="0" xfId="0" applyFont="1" applyAlignment="1" quotePrefix="1">
      <alignment horizontal="left"/>
    </xf>
    <xf numFmtId="44" fontId="10" fillId="0" borderId="29" xfId="46" applyFont="1" applyBorder="1" applyAlignment="1" applyProtection="1">
      <alignment/>
      <protection locked="0"/>
    </xf>
    <xf numFmtId="0" fontId="23" fillId="0" borderId="25" xfId="0" applyFont="1" applyBorder="1" applyAlignment="1" applyProtection="1">
      <alignment/>
      <protection locked="0"/>
    </xf>
    <xf numFmtId="0" fontId="23" fillId="0" borderId="25" xfId="0" applyFont="1" applyBorder="1" applyAlignment="1" quotePrefix="1">
      <alignment/>
    </xf>
    <xf numFmtId="43" fontId="23" fillId="0" borderId="25" xfId="44" applyFont="1" applyBorder="1" applyAlignment="1" applyProtection="1">
      <alignment/>
      <protection locked="0"/>
    </xf>
    <xf numFmtId="0" fontId="23" fillId="0" borderId="25" xfId="0" applyFont="1" applyBorder="1" applyAlignment="1">
      <alignment/>
    </xf>
    <xf numFmtId="2" fontId="23" fillId="0" borderId="25" xfId="0" applyNumberFormat="1" applyFont="1" applyBorder="1" applyAlignment="1">
      <alignment/>
    </xf>
    <xf numFmtId="0" fontId="24" fillId="0" borderId="25" xfId="0" applyFont="1" applyBorder="1" applyAlignment="1">
      <alignment/>
    </xf>
    <xf numFmtId="43" fontId="23" fillId="0" borderId="22" xfId="44" applyFont="1" applyBorder="1" applyAlignment="1" applyProtection="1">
      <alignment/>
      <protection locked="0"/>
    </xf>
    <xf numFmtId="0" fontId="23" fillId="0" borderId="25" xfId="0" applyFont="1" applyBorder="1" applyAlignment="1" applyProtection="1" quotePrefix="1">
      <alignment/>
      <protection locked="0"/>
    </xf>
    <xf numFmtId="43" fontId="23" fillId="0" borderId="52" xfId="44" applyFont="1" applyBorder="1" applyAlignment="1" applyProtection="1">
      <alignment/>
      <protection locked="0"/>
    </xf>
    <xf numFmtId="0" fontId="23" fillId="0" borderId="53" xfId="0" applyFont="1" applyBorder="1" applyAlignment="1">
      <alignment/>
    </xf>
    <xf numFmtId="43" fontId="23" fillId="0" borderId="53" xfId="44" applyFont="1" applyBorder="1" applyAlignment="1" applyProtection="1">
      <alignment/>
      <protection locked="0"/>
    </xf>
    <xf numFmtId="2" fontId="23" fillId="0" borderId="53" xfId="0" applyNumberFormat="1" applyFont="1" applyBorder="1" applyAlignment="1">
      <alignment/>
    </xf>
    <xf numFmtId="0" fontId="24" fillId="0" borderId="53" xfId="0" applyFont="1" applyBorder="1" applyAlignment="1">
      <alignment/>
    </xf>
    <xf numFmtId="43" fontId="23" fillId="0" borderId="54" xfId="44" applyFont="1" applyBorder="1" applyAlignment="1" applyProtection="1">
      <alignment/>
      <protection locked="0"/>
    </xf>
    <xf numFmtId="44" fontId="0" fillId="0" borderId="25" xfId="46" applyFont="1" applyBorder="1" applyAlignment="1" applyProtection="1">
      <alignment/>
      <protection locked="0"/>
    </xf>
    <xf numFmtId="43" fontId="29" fillId="0" borderId="25" xfId="44" applyFont="1" applyBorder="1" applyAlignment="1" applyProtection="1">
      <alignment horizontal="center"/>
      <protection locked="0"/>
    </xf>
    <xf numFmtId="43" fontId="40" fillId="0" borderId="25" xfId="44" applyFont="1" applyBorder="1" applyAlignment="1" applyProtection="1">
      <alignment horizontal="center"/>
      <protection locked="0"/>
    </xf>
    <xf numFmtId="14" fontId="10" fillId="0" borderId="30" xfId="44" applyNumberFormat="1" applyFont="1" applyBorder="1" applyAlignment="1" applyProtection="1">
      <alignment horizontal="center"/>
      <protection locked="0"/>
    </xf>
    <xf numFmtId="14" fontId="10" fillId="0" borderId="25" xfId="44" applyNumberFormat="1" applyFont="1" applyBorder="1" applyAlignment="1" applyProtection="1" quotePrefix="1">
      <alignment horizontal="center"/>
      <protection locked="0"/>
    </xf>
    <xf numFmtId="10" fontId="10" fillId="0" borderId="25" xfId="65" applyNumberFormat="1" applyFont="1" applyBorder="1" applyAlignment="1" applyProtection="1" quotePrefix="1">
      <alignment horizontal="center"/>
      <protection locked="0"/>
    </xf>
    <xf numFmtId="10" fontId="10" fillId="0" borderId="52" xfId="65" applyNumberFormat="1" applyFont="1" applyBorder="1" applyAlignment="1" applyProtection="1" quotePrefix="1">
      <alignment horizontal="center"/>
      <protection locked="0"/>
    </xf>
    <xf numFmtId="14" fontId="10" fillId="0" borderId="25" xfId="44" applyNumberFormat="1" applyFont="1" applyBorder="1" applyAlignment="1" applyProtection="1">
      <alignment/>
      <protection locked="0"/>
    </xf>
    <xf numFmtId="14" fontId="10" fillId="0" borderId="30" xfId="44" applyNumberFormat="1" applyFont="1" applyBorder="1" applyAlignment="1" applyProtection="1">
      <alignment/>
      <protection locked="0"/>
    </xf>
    <xf numFmtId="43" fontId="0" fillId="0" borderId="52" xfId="44" applyFont="1" applyBorder="1" applyAlignment="1" applyProtection="1">
      <alignment/>
      <protection/>
    </xf>
    <xf numFmtId="43" fontId="10" fillId="0" borderId="55" xfId="44" applyFont="1" applyBorder="1" applyAlignment="1">
      <alignment/>
    </xf>
    <xf numFmtId="0" fontId="0" fillId="0" borderId="56" xfId="0" applyBorder="1" applyAlignment="1" applyProtection="1">
      <alignment/>
      <protection/>
    </xf>
    <xf numFmtId="43" fontId="40" fillId="0" borderId="22" xfId="44" applyFont="1" applyBorder="1" applyAlignment="1" applyProtection="1">
      <alignment/>
      <protection locked="0"/>
    </xf>
    <xf numFmtId="43" fontId="40" fillId="0" borderId="25" xfId="44" applyFont="1" applyBorder="1" applyAlignment="1" applyProtection="1">
      <alignment/>
      <protection locked="0"/>
    </xf>
    <xf numFmtId="43" fontId="40" fillId="0" borderId="25" xfId="44" applyFont="1" applyBorder="1" applyAlignment="1" applyProtection="1">
      <alignment/>
      <protection locked="0"/>
    </xf>
    <xf numFmtId="44" fontId="8" fillId="0" borderId="0" xfId="0" applyNumberFormat="1" applyFont="1" applyAlignment="1">
      <alignment/>
    </xf>
    <xf numFmtId="43" fontId="10" fillId="0" borderId="57" xfId="44" applyFont="1" applyBorder="1" applyAlignment="1" quotePrefix="1">
      <alignment/>
    </xf>
    <xf numFmtId="43" fontId="10" fillId="0" borderId="58" xfId="44" applyFont="1" applyBorder="1" applyAlignment="1">
      <alignment/>
    </xf>
    <xf numFmtId="43" fontId="10" fillId="0" borderId="59" xfId="44" applyFont="1" applyBorder="1" applyAlignment="1">
      <alignment/>
    </xf>
    <xf numFmtId="43" fontId="10" fillId="0" borderId="60" xfId="44" applyFont="1" applyBorder="1" applyAlignment="1">
      <alignment/>
    </xf>
    <xf numFmtId="0" fontId="35" fillId="0" borderId="0" xfId="0" applyFont="1" applyBorder="1" applyAlignment="1" applyProtection="1" quotePrefix="1">
      <alignment/>
      <protection locked="0"/>
    </xf>
    <xf numFmtId="0" fontId="10" fillId="0" borderId="28" xfId="0" applyFont="1" applyBorder="1" applyAlignment="1" applyProtection="1">
      <alignment horizontal="center"/>
      <protection/>
    </xf>
    <xf numFmtId="0" fontId="10" fillId="0" borderId="22" xfId="0" applyFont="1" applyBorder="1" applyAlignment="1" applyProtection="1">
      <alignment horizontal="left" indent="4"/>
      <protection locked="0"/>
    </xf>
    <xf numFmtId="44" fontId="10" fillId="0" borderId="25" xfId="46" applyFont="1" applyBorder="1" applyAlignment="1" applyProtection="1">
      <alignment/>
      <protection locked="0"/>
    </xf>
    <xf numFmtId="44" fontId="10" fillId="0" borderId="26" xfId="46" applyFont="1" applyBorder="1" applyAlignment="1" applyProtection="1">
      <alignment/>
      <protection locked="0"/>
    </xf>
    <xf numFmtId="0" fontId="20" fillId="0" borderId="22" xfId="0" applyFont="1" applyBorder="1" applyAlignment="1" applyProtection="1">
      <alignment horizontal="center"/>
      <protection locked="0"/>
    </xf>
    <xf numFmtId="0" fontId="20" fillId="0" borderId="0" xfId="0" applyFont="1" applyAlignment="1">
      <alignment/>
    </xf>
    <xf numFmtId="0" fontId="0" fillId="0" borderId="36" xfId="0" applyFont="1" applyBorder="1" applyAlignment="1">
      <alignment horizontal="left" indent="3"/>
    </xf>
    <xf numFmtId="0" fontId="0" fillId="0" borderId="13" xfId="0" applyFont="1" applyBorder="1" applyAlignment="1" applyProtection="1">
      <alignment/>
      <protection/>
    </xf>
    <xf numFmtId="0" fontId="11" fillId="0" borderId="13" xfId="0" applyFont="1" applyBorder="1" applyAlignment="1" applyProtection="1">
      <alignment horizontal="center"/>
      <protection/>
    </xf>
    <xf numFmtId="0" fontId="11" fillId="0" borderId="22" xfId="0" applyFont="1" applyBorder="1" applyAlignment="1" applyProtection="1">
      <alignment horizontal="center"/>
      <protection/>
    </xf>
    <xf numFmtId="44" fontId="10" fillId="0" borderId="22" xfId="46" applyFont="1" applyBorder="1" applyAlignment="1" applyProtection="1">
      <alignment/>
      <protection locked="0"/>
    </xf>
    <xf numFmtId="44" fontId="10" fillId="0" borderId="32" xfId="46" applyFont="1" applyBorder="1" applyAlignment="1" applyProtection="1">
      <alignment horizontal="right"/>
      <protection locked="0"/>
    </xf>
    <xf numFmtId="44" fontId="10" fillId="0" borderId="25" xfId="46" applyFont="1" applyBorder="1" applyAlignment="1" applyProtection="1">
      <alignment horizontal="center"/>
      <protection locked="0"/>
    </xf>
    <xf numFmtId="43" fontId="10" fillId="0" borderId="25" xfId="44" applyFont="1" applyBorder="1" applyAlignment="1">
      <alignment horizontal="center"/>
    </xf>
    <xf numFmtId="0" fontId="8" fillId="0" borderId="30" xfId="0" applyFont="1" applyBorder="1" applyAlignment="1">
      <alignment horizontal="center"/>
    </xf>
    <xf numFmtId="0" fontId="8" fillId="0" borderId="45" xfId="0" applyFont="1" applyBorder="1" applyAlignment="1">
      <alignment horizontal="center"/>
    </xf>
    <xf numFmtId="44" fontId="8" fillId="0" borderId="27" xfId="46" applyFont="1" applyBorder="1" applyAlignment="1">
      <alignment horizontal="center"/>
    </xf>
    <xf numFmtId="44" fontId="8" fillId="0" borderId="27" xfId="46" applyFont="1" applyBorder="1" applyAlignment="1">
      <alignment/>
    </xf>
    <xf numFmtId="44" fontId="8" fillId="0" borderId="22" xfId="46" applyFont="1" applyBorder="1" applyAlignment="1">
      <alignment horizontal="center"/>
    </xf>
    <xf numFmtId="0" fontId="8" fillId="0" borderId="26" xfId="0" applyFont="1" applyBorder="1" applyAlignment="1">
      <alignment horizontal="center"/>
    </xf>
    <xf numFmtId="0" fontId="10" fillId="0" borderId="22" xfId="0" applyFont="1" applyBorder="1" applyAlignment="1" applyProtection="1">
      <alignment/>
      <protection locked="0"/>
    </xf>
    <xf numFmtId="44" fontId="10" fillId="0" borderId="25" xfId="46" applyFont="1" applyBorder="1" applyAlignment="1" applyProtection="1">
      <alignment/>
      <protection locked="0"/>
    </xf>
    <xf numFmtId="44" fontId="0" fillId="0" borderId="52" xfId="46" applyFont="1" applyBorder="1" applyAlignment="1" applyProtection="1">
      <alignment/>
      <protection/>
    </xf>
    <xf numFmtId="43" fontId="10" fillId="0" borderId="53" xfId="44" applyFont="1" applyBorder="1" applyAlignment="1" applyProtection="1">
      <alignment/>
      <protection locked="0"/>
    </xf>
    <xf numFmtId="43" fontId="10" fillId="0" borderId="53" xfId="44" applyFont="1" applyBorder="1" applyAlignment="1" applyProtection="1">
      <alignment/>
      <protection/>
    </xf>
    <xf numFmtId="44" fontId="0" fillId="0" borderId="53" xfId="46" applyFont="1" applyBorder="1" applyAlignment="1" applyProtection="1">
      <alignment/>
      <protection/>
    </xf>
    <xf numFmtId="0" fontId="8" fillId="0" borderId="10" xfId="0" applyFont="1" applyBorder="1" applyAlignment="1" applyProtection="1">
      <alignment horizontal="center"/>
      <protection/>
    </xf>
    <xf numFmtId="0" fontId="8" fillId="0" borderId="21" xfId="0" applyFont="1" applyBorder="1" applyAlignment="1" applyProtection="1">
      <alignment/>
      <protection/>
    </xf>
    <xf numFmtId="43" fontId="0" fillId="0" borderId="0" xfId="0" applyNumberFormat="1" applyBorder="1" applyAlignment="1">
      <alignment horizontal="center"/>
    </xf>
    <xf numFmtId="14" fontId="10" fillId="0" borderId="25" xfId="0" applyNumberFormat="1" applyFont="1" applyBorder="1" applyAlignment="1" applyProtection="1" quotePrefix="1">
      <alignment horizontal="center"/>
      <protection locked="0"/>
    </xf>
    <xf numFmtId="177" fontId="10" fillId="0" borderId="25" xfId="65" applyNumberFormat="1" applyFont="1" applyBorder="1" applyAlignment="1" applyProtection="1" quotePrefix="1">
      <alignment horizontal="center"/>
      <protection locked="0"/>
    </xf>
    <xf numFmtId="44" fontId="9" fillId="0" borderId="0" xfId="0" applyNumberFormat="1" applyFont="1" applyAlignment="1">
      <alignment/>
    </xf>
    <xf numFmtId="43" fontId="10" fillId="0" borderId="55" xfId="44" applyFont="1" applyBorder="1" applyAlignment="1" quotePrefix="1">
      <alignment/>
    </xf>
    <xf numFmtId="39" fontId="0" fillId="0" borderId="17" xfId="0" applyNumberFormat="1" applyBorder="1" applyAlignment="1" applyProtection="1">
      <alignment/>
      <protection locked="0"/>
    </xf>
    <xf numFmtId="39" fontId="0" fillId="0" borderId="37" xfId="0" applyNumberFormat="1" applyBorder="1" applyAlignment="1" applyProtection="1">
      <alignment/>
      <protection locked="0"/>
    </xf>
    <xf numFmtId="0" fontId="29" fillId="0" borderId="28" xfId="0" applyFont="1" applyBorder="1" applyAlignment="1">
      <alignment horizontal="centerContinuous"/>
    </xf>
    <xf numFmtId="43" fontId="10" fillId="0" borderId="52" xfId="44" applyFont="1" applyBorder="1" applyAlignment="1" applyProtection="1">
      <alignment/>
      <protection locked="0"/>
    </xf>
    <xf numFmtId="43" fontId="10" fillId="0" borderId="39" xfId="44" applyFont="1" applyBorder="1" applyAlignment="1" applyProtection="1">
      <alignment/>
      <protection locked="0"/>
    </xf>
    <xf numFmtId="44" fontId="8" fillId="0" borderId="45" xfId="46" applyFont="1" applyBorder="1" applyAlignment="1" applyProtection="1">
      <alignment/>
      <protection locked="0"/>
    </xf>
    <xf numFmtId="43" fontId="10" fillId="0" borderId="37" xfId="44" applyFont="1" applyBorder="1" applyAlignment="1" applyProtection="1">
      <alignment/>
      <protection locked="0"/>
    </xf>
    <xf numFmtId="43" fontId="0" fillId="0" borderId="36" xfId="44" applyFont="1" applyBorder="1" applyAlignment="1" applyProtection="1">
      <alignment/>
      <protection/>
    </xf>
    <xf numFmtId="14" fontId="10" fillId="0" borderId="36" xfId="44" applyNumberFormat="1" applyFont="1" applyBorder="1" applyAlignment="1" applyProtection="1">
      <alignment horizontal="center"/>
      <protection locked="0"/>
    </xf>
    <xf numFmtId="43" fontId="10" fillId="0" borderId="36" xfId="44" applyFont="1" applyBorder="1" applyAlignment="1" applyProtection="1">
      <alignment/>
      <protection locked="0"/>
    </xf>
    <xf numFmtId="14" fontId="10" fillId="0" borderId="37" xfId="44" applyNumberFormat="1" applyFont="1" applyBorder="1" applyAlignment="1" applyProtection="1">
      <alignment horizontal="center"/>
      <protection locked="0"/>
    </xf>
    <xf numFmtId="43" fontId="0" fillId="0" borderId="53" xfId="44" applyFont="1" applyBorder="1" applyAlignment="1" applyProtection="1">
      <alignment/>
      <protection/>
    </xf>
    <xf numFmtId="14" fontId="10" fillId="0" borderId="53" xfId="44" applyNumberFormat="1" applyFont="1" applyBorder="1" applyAlignment="1" applyProtection="1">
      <alignment horizontal="center"/>
      <protection locked="0"/>
    </xf>
    <xf numFmtId="14" fontId="10" fillId="0" borderId="53" xfId="44" applyNumberFormat="1" applyFont="1" applyBorder="1" applyAlignment="1" applyProtection="1" quotePrefix="1">
      <alignment horizontal="center"/>
      <protection locked="0"/>
    </xf>
    <xf numFmtId="10" fontId="10" fillId="0" borderId="37" xfId="65" applyNumberFormat="1" applyFont="1" applyBorder="1" applyAlignment="1" applyProtection="1" quotePrefix="1">
      <alignment horizontal="center"/>
      <protection locked="0"/>
    </xf>
    <xf numFmtId="10" fontId="10" fillId="0" borderId="53" xfId="65" applyNumberFormat="1" applyFont="1" applyBorder="1" applyAlignment="1" applyProtection="1" quotePrefix="1">
      <alignment horizontal="center"/>
      <protection locked="0"/>
    </xf>
    <xf numFmtId="44" fontId="0" fillId="0" borderId="0" xfId="0" applyNumberFormat="1" applyBorder="1" applyAlignment="1">
      <alignment horizontal="center"/>
    </xf>
    <xf numFmtId="0" fontId="0" fillId="0" borderId="61" xfId="0" applyBorder="1" applyAlignment="1" applyProtection="1">
      <alignment/>
      <protection locked="0"/>
    </xf>
    <xf numFmtId="0" fontId="48" fillId="0" borderId="0" xfId="0" applyFont="1" applyBorder="1" applyAlignment="1">
      <alignment/>
    </xf>
    <xf numFmtId="0" fontId="0" fillId="0" borderId="40" xfId="0" applyBorder="1" applyAlignment="1">
      <alignment/>
    </xf>
    <xf numFmtId="0" fontId="7" fillId="0" borderId="62" xfId="0" applyFont="1" applyBorder="1" applyAlignment="1">
      <alignment/>
    </xf>
    <xf numFmtId="0" fontId="0" fillId="0" borderId="62" xfId="0" applyBorder="1" applyAlignment="1">
      <alignment/>
    </xf>
    <xf numFmtId="0" fontId="18" fillId="0" borderId="62" xfId="0" applyFont="1" applyBorder="1" applyAlignment="1">
      <alignment/>
    </xf>
    <xf numFmtId="0" fontId="0" fillId="0" borderId="63" xfId="0" applyBorder="1" applyAlignment="1">
      <alignment/>
    </xf>
    <xf numFmtId="0" fontId="7" fillId="0" borderId="0" xfId="0" applyFont="1" applyBorder="1" applyAlignment="1">
      <alignment/>
    </xf>
    <xf numFmtId="0" fontId="9" fillId="0" borderId="0" xfId="0" applyFont="1" applyBorder="1" applyAlignment="1" quotePrefix="1">
      <alignment/>
    </xf>
    <xf numFmtId="0" fontId="32" fillId="0" borderId="0" xfId="0" applyFont="1" applyBorder="1" applyAlignment="1">
      <alignment/>
    </xf>
    <xf numFmtId="0" fontId="9" fillId="0" borderId="0" xfId="0" applyFont="1" applyFill="1" applyBorder="1" applyAlignment="1">
      <alignment/>
    </xf>
    <xf numFmtId="0" fontId="9" fillId="0" borderId="22" xfId="0" applyFont="1" applyFill="1" applyBorder="1" applyAlignment="1">
      <alignment/>
    </xf>
    <xf numFmtId="0" fontId="0" fillId="0" borderId="25" xfId="0" applyFont="1" applyBorder="1" applyAlignment="1" applyProtection="1">
      <alignment/>
      <protection locked="0"/>
    </xf>
    <xf numFmtId="49" fontId="0" fillId="0" borderId="25" xfId="46" applyNumberFormat="1" applyFont="1" applyBorder="1" applyAlignment="1" applyProtection="1">
      <alignment/>
      <protection locked="0"/>
    </xf>
    <xf numFmtId="14" fontId="10" fillId="0" borderId="36" xfId="44" applyNumberFormat="1" applyFont="1" applyBorder="1" applyAlignment="1" applyProtection="1" quotePrefix="1">
      <alignment horizontal="center"/>
      <protection locked="0"/>
    </xf>
    <xf numFmtId="10" fontId="10" fillId="0" borderId="36" xfId="65" applyNumberFormat="1" applyFont="1" applyBorder="1" applyAlignment="1" applyProtection="1" quotePrefix="1">
      <alignment horizontal="center"/>
      <protection locked="0"/>
    </xf>
    <xf numFmtId="44" fontId="10" fillId="0" borderId="25" xfId="46" applyFont="1" applyBorder="1" applyAlignment="1" applyProtection="1">
      <alignment/>
      <protection locked="0"/>
    </xf>
    <xf numFmtId="44" fontId="10" fillId="0" borderId="22" xfId="46" applyFont="1" applyBorder="1" applyAlignment="1" applyProtection="1">
      <alignment/>
      <protection locked="0"/>
    </xf>
    <xf numFmtId="44" fontId="23" fillId="0" borderId="25" xfId="46" applyFont="1" applyBorder="1" applyAlignment="1" applyProtection="1">
      <alignment/>
      <protection locked="0"/>
    </xf>
    <xf numFmtId="44" fontId="23" fillId="0" borderId="25" xfId="46" applyFont="1" applyBorder="1" applyAlignment="1">
      <alignment/>
    </xf>
    <xf numFmtId="44" fontId="23" fillId="0" borderId="25" xfId="46" applyFont="1" applyBorder="1" applyAlignment="1">
      <alignment/>
    </xf>
    <xf numFmtId="44" fontId="24" fillId="0" borderId="25" xfId="46" applyFont="1" applyBorder="1" applyAlignment="1">
      <alignment/>
    </xf>
    <xf numFmtId="44" fontId="23" fillId="0" borderId="22" xfId="46" applyFont="1" applyBorder="1" applyAlignment="1" applyProtection="1">
      <alignment/>
      <protection locked="0"/>
    </xf>
    <xf numFmtId="44" fontId="10" fillId="0" borderId="25" xfId="46" applyFont="1" applyBorder="1" applyAlignment="1" applyProtection="1">
      <alignment horizontal="center"/>
      <protection locked="0"/>
    </xf>
    <xf numFmtId="0" fontId="0" fillId="0" borderId="62" xfId="0" applyBorder="1" applyAlignment="1" applyProtection="1">
      <alignment/>
      <protection locked="0"/>
    </xf>
    <xf numFmtId="44" fontId="10" fillId="0" borderId="25" xfId="46" applyFont="1" applyBorder="1" applyAlignment="1">
      <alignment/>
    </xf>
    <xf numFmtId="44" fontId="10" fillId="0" borderId="25" xfId="46" applyFont="1" applyBorder="1" applyAlignment="1" applyProtection="1">
      <alignment horizontal="right"/>
      <protection locked="0"/>
    </xf>
    <xf numFmtId="44" fontId="10" fillId="0" borderId="22" xfId="46" applyFont="1" applyBorder="1" applyAlignment="1" applyProtection="1">
      <alignment horizontal="right"/>
      <protection locked="0"/>
    </xf>
    <xf numFmtId="44" fontId="10" fillId="0" borderId="30" xfId="46" applyFont="1" applyBorder="1" applyAlignment="1">
      <alignment/>
    </xf>
    <xf numFmtId="0" fontId="10" fillId="0" borderId="25" xfId="0" applyFont="1" applyBorder="1" applyAlignment="1" applyProtection="1">
      <alignment/>
      <protection locked="0"/>
    </xf>
    <xf numFmtId="44" fontId="10" fillId="0" borderId="20" xfId="46" applyFont="1" applyBorder="1" applyAlignment="1" applyProtection="1">
      <alignment/>
      <protection locked="0"/>
    </xf>
    <xf numFmtId="44" fontId="10" fillId="0" borderId="11" xfId="46" applyFont="1" applyBorder="1" applyAlignment="1" applyProtection="1">
      <alignment/>
      <protection locked="0"/>
    </xf>
    <xf numFmtId="0" fontId="0" fillId="0" borderId="0" xfId="0" applyBorder="1" applyAlignment="1" applyProtection="1" quotePrefix="1">
      <alignment/>
      <protection locked="0"/>
    </xf>
    <xf numFmtId="0" fontId="7" fillId="0" borderId="0" xfId="0" applyFont="1" applyBorder="1" applyAlignment="1" applyProtection="1" quotePrefix="1">
      <alignment/>
      <protection locked="0"/>
    </xf>
    <xf numFmtId="0" fontId="0" fillId="0" borderId="10" xfId="0" applyBorder="1" applyAlignment="1" applyProtection="1" quotePrefix="1">
      <alignment/>
      <protection locked="0"/>
    </xf>
    <xf numFmtId="0" fontId="9" fillId="0" borderId="0" xfId="0" applyFont="1" applyBorder="1" applyAlignment="1" applyProtection="1">
      <alignment/>
      <protection locked="0"/>
    </xf>
    <xf numFmtId="0" fontId="0" fillId="0" borderId="0" xfId="0" applyBorder="1" applyAlignment="1" applyProtection="1" quotePrefix="1">
      <alignment/>
      <protection locked="0"/>
    </xf>
    <xf numFmtId="43" fontId="23" fillId="0" borderId="25" xfId="44" applyFont="1" applyBorder="1" applyAlignment="1">
      <alignment/>
    </xf>
    <xf numFmtId="43" fontId="23" fillId="0" borderId="25" xfId="44" applyFont="1" applyBorder="1" applyAlignment="1">
      <alignment/>
    </xf>
    <xf numFmtId="43" fontId="24" fillId="0" borderId="25" xfId="44" applyFont="1" applyBorder="1" applyAlignment="1">
      <alignment/>
    </xf>
    <xf numFmtId="43" fontId="10" fillId="0" borderId="64" xfId="44" applyFont="1" applyBorder="1" applyAlignment="1" applyProtection="1">
      <alignment/>
      <protection locked="0"/>
    </xf>
    <xf numFmtId="43" fontId="10" fillId="0" borderId="20" xfId="44" applyFont="1" applyBorder="1" applyAlignment="1" applyProtection="1">
      <alignment/>
      <protection locked="0"/>
    </xf>
    <xf numFmtId="44" fontId="36" fillId="0" borderId="65" xfId="46" applyFont="1" applyBorder="1" applyAlignment="1" applyProtection="1">
      <alignment/>
      <protection locked="0"/>
    </xf>
    <xf numFmtId="44" fontId="0" fillId="0" borderId="25" xfId="46" applyFont="1" applyBorder="1" applyAlignment="1" applyProtection="1" quotePrefix="1">
      <alignment/>
      <protection locked="0"/>
    </xf>
    <xf numFmtId="43" fontId="10" fillId="0" borderId="13" xfId="44" applyFont="1" applyBorder="1" applyAlignment="1" applyProtection="1">
      <alignment/>
      <protection locked="0"/>
    </xf>
    <xf numFmtId="43" fontId="10" fillId="0" borderId="10" xfId="44" applyFont="1" applyBorder="1" applyAlignment="1" applyProtection="1">
      <alignment/>
      <protection locked="0"/>
    </xf>
    <xf numFmtId="0" fontId="10" fillId="0" borderId="28" xfId="0" applyFont="1" applyBorder="1" applyAlignment="1" applyProtection="1">
      <alignment horizontal="center"/>
      <protection locked="0"/>
    </xf>
    <xf numFmtId="0" fontId="51" fillId="0" borderId="25" xfId="0" applyFont="1" applyBorder="1" applyAlignment="1">
      <alignment/>
    </xf>
    <xf numFmtId="43" fontId="51" fillId="0" borderId="25" xfId="44" applyFont="1" applyBorder="1" applyAlignment="1" applyProtection="1">
      <alignment/>
      <protection locked="0"/>
    </xf>
    <xf numFmtId="0" fontId="50" fillId="0" borderId="0" xfId="0" applyFont="1" applyAlignment="1">
      <alignment/>
    </xf>
    <xf numFmtId="0" fontId="51" fillId="0" borderId="25" xfId="0" applyFont="1" applyBorder="1" applyAlignment="1">
      <alignment horizontal="center"/>
    </xf>
    <xf numFmtId="0" fontId="51" fillId="0" borderId="22" xfId="0" applyFont="1" applyBorder="1" applyAlignment="1" applyProtection="1">
      <alignment horizontal="center"/>
      <protection locked="0"/>
    </xf>
    <xf numFmtId="43" fontId="51" fillId="0" borderId="25" xfId="44" applyFont="1" applyBorder="1" applyAlignment="1" applyProtection="1">
      <alignment horizontal="center"/>
      <protection locked="0"/>
    </xf>
    <xf numFmtId="0" fontId="37" fillId="0" borderId="22" xfId="0" applyFont="1" applyBorder="1" applyAlignment="1">
      <alignment horizontal="centerContinuous"/>
    </xf>
    <xf numFmtId="43" fontId="43" fillId="0" borderId="22" xfId="44" applyFont="1" applyBorder="1" applyAlignment="1" applyProtection="1">
      <alignment/>
      <protection locked="0"/>
    </xf>
    <xf numFmtId="43" fontId="10" fillId="0" borderId="66" xfId="44" applyFont="1" applyBorder="1" applyAlignment="1">
      <alignment/>
    </xf>
    <xf numFmtId="43" fontId="10" fillId="0" borderId="67" xfId="44" applyFont="1" applyBorder="1" applyAlignment="1">
      <alignment/>
    </xf>
    <xf numFmtId="39" fontId="10" fillId="0" borderId="68" xfId="0" applyNumberFormat="1" applyFont="1" applyBorder="1" applyAlignment="1" applyProtection="1">
      <alignment/>
      <protection locked="0"/>
    </xf>
    <xf numFmtId="43" fontId="10" fillId="0" borderId="36" xfId="44" applyFont="1" applyBorder="1" applyAlignment="1" quotePrefix="1">
      <alignment/>
    </xf>
    <xf numFmtId="43" fontId="10" fillId="0" borderId="18" xfId="44" applyFont="1" applyBorder="1" applyAlignment="1" applyProtection="1">
      <alignment/>
      <protection locked="0"/>
    </xf>
    <xf numFmtId="43" fontId="10" fillId="0" borderId="0" xfId="44" applyFont="1" applyBorder="1" applyAlignment="1" applyProtection="1">
      <alignment/>
      <protection locked="0"/>
    </xf>
    <xf numFmtId="43" fontId="10" fillId="0" borderId="69" xfId="44" applyFont="1" applyBorder="1" applyAlignment="1" applyProtection="1">
      <alignment/>
      <protection locked="0"/>
    </xf>
    <xf numFmtId="0" fontId="51" fillId="0" borderId="10" xfId="0" applyFont="1" applyBorder="1" applyAlignment="1" applyProtection="1">
      <alignment horizontal="center"/>
      <protection locked="0"/>
    </xf>
    <xf numFmtId="43" fontId="10" fillId="0" borderId="29" xfId="44" applyFont="1" applyBorder="1" applyAlignment="1">
      <alignment/>
    </xf>
    <xf numFmtId="43" fontId="10" fillId="0" borderId="70" xfId="44" applyFont="1" applyBorder="1" applyAlignment="1">
      <alignment/>
    </xf>
    <xf numFmtId="43" fontId="10" fillId="0" borderId="71" xfId="44" applyFont="1" applyBorder="1" applyAlignment="1">
      <alignment/>
    </xf>
    <xf numFmtId="43" fontId="10" fillId="0" borderId="72" xfId="44" applyFont="1" applyBorder="1" applyAlignment="1">
      <alignment/>
    </xf>
    <xf numFmtId="43" fontId="10" fillId="0" borderId="73" xfId="44" applyFont="1" applyBorder="1" applyAlignment="1">
      <alignment/>
    </xf>
    <xf numFmtId="0" fontId="22" fillId="0" borderId="0" xfId="0" applyFont="1" applyBorder="1" applyAlignment="1">
      <alignment horizontal="center"/>
    </xf>
    <xf numFmtId="189" fontId="10" fillId="0" borderId="25" xfId="44" applyNumberFormat="1" applyFont="1" applyBorder="1" applyAlignment="1" applyProtection="1" quotePrefix="1">
      <alignment horizontal="center"/>
      <protection locked="0"/>
    </xf>
    <xf numFmtId="189" fontId="10" fillId="0" borderId="53" xfId="44" applyNumberFormat="1" applyFont="1" applyBorder="1" applyAlignment="1" applyProtection="1" quotePrefix="1">
      <alignment horizontal="center"/>
      <protection locked="0"/>
    </xf>
    <xf numFmtId="189" fontId="10" fillId="0" borderId="25" xfId="44" applyNumberFormat="1" applyFont="1" applyBorder="1" applyAlignment="1" applyProtection="1">
      <alignment horizontal="center"/>
      <protection locked="0"/>
    </xf>
    <xf numFmtId="189" fontId="10" fillId="0" borderId="53" xfId="44" applyNumberFormat="1" applyFont="1" applyBorder="1" applyAlignment="1" applyProtection="1">
      <alignment horizontal="center"/>
      <protection locked="0"/>
    </xf>
    <xf numFmtId="44" fontId="10" fillId="0" borderId="25" xfId="46" applyFont="1" applyBorder="1" applyAlignment="1" applyProtection="1" quotePrefix="1">
      <alignment horizontal="center"/>
      <protection locked="0"/>
    </xf>
    <xf numFmtId="43" fontId="10" fillId="0" borderId="25" xfId="44" applyFont="1" applyBorder="1" applyAlignment="1" applyProtection="1" quotePrefix="1">
      <alignment/>
      <protection locked="0"/>
    </xf>
    <xf numFmtId="43" fontId="8" fillId="0" borderId="22" xfId="44" applyFont="1" applyBorder="1" applyAlignment="1">
      <alignment horizontal="center"/>
    </xf>
    <xf numFmtId="43" fontId="10" fillId="0" borderId="26" xfId="44" applyFont="1" applyBorder="1" applyAlignment="1">
      <alignment/>
    </xf>
    <xf numFmtId="43" fontId="10" fillId="0" borderId="39" xfId="44" applyFont="1" applyBorder="1" applyAlignment="1">
      <alignment/>
    </xf>
    <xf numFmtId="0" fontId="1" fillId="0" borderId="25" xfId="0" applyFont="1" applyBorder="1" applyAlignment="1">
      <alignment/>
    </xf>
    <xf numFmtId="44" fontId="1" fillId="0" borderId="22" xfId="46" applyFont="1" applyBorder="1" applyAlignment="1">
      <alignment horizontal="center"/>
    </xf>
    <xf numFmtId="44" fontId="0" fillId="0" borderId="36" xfId="46" applyFont="1" applyBorder="1" applyAlignment="1" applyProtection="1">
      <alignment/>
      <protection locked="0"/>
    </xf>
    <xf numFmtId="0" fontId="0" fillId="0" borderId="0" xfId="59">
      <alignment/>
      <protection/>
    </xf>
    <xf numFmtId="0" fontId="9" fillId="0" borderId="0" xfId="59" applyFont="1" applyAlignment="1">
      <alignment horizontal="center" vertical="center" textRotation="180"/>
      <protection/>
    </xf>
    <xf numFmtId="0" fontId="5" fillId="0" borderId="0" xfId="59" applyFont="1" applyAlignment="1">
      <alignment horizontal="centerContinuous"/>
      <protection/>
    </xf>
    <xf numFmtId="0" fontId="0" fillId="0" borderId="0" xfId="59" applyAlignment="1">
      <alignment horizontal="centerContinuous"/>
      <protection/>
    </xf>
    <xf numFmtId="0" fontId="5" fillId="0" borderId="22" xfId="59" applyFont="1" applyBorder="1" applyAlignment="1">
      <alignment horizontal="centerContinuous"/>
      <protection/>
    </xf>
    <xf numFmtId="0" fontId="0" fillId="0" borderId="22" xfId="59" applyBorder="1" applyAlignment="1">
      <alignment horizontal="centerContinuous"/>
      <protection/>
    </xf>
    <xf numFmtId="0" fontId="0" fillId="0" borderId="22" xfId="59" applyBorder="1">
      <alignment/>
      <protection/>
    </xf>
    <xf numFmtId="0" fontId="0" fillId="0" borderId="0" xfId="59" applyBorder="1">
      <alignment/>
      <protection/>
    </xf>
    <xf numFmtId="0" fontId="0" fillId="0" borderId="28" xfId="59" applyBorder="1">
      <alignment/>
      <protection/>
    </xf>
    <xf numFmtId="0" fontId="9" fillId="0" borderId="28" xfId="59" applyFont="1" applyBorder="1" applyAlignment="1">
      <alignment horizontal="centerContinuous"/>
      <protection/>
    </xf>
    <xf numFmtId="0" fontId="8" fillId="0" borderId="28" xfId="59" applyFont="1" applyBorder="1" applyAlignment="1">
      <alignment horizontal="center"/>
      <protection/>
    </xf>
    <xf numFmtId="0" fontId="9" fillId="0" borderId="28" xfId="59" applyFont="1" applyBorder="1">
      <alignment/>
      <protection/>
    </xf>
    <xf numFmtId="0" fontId="8" fillId="0" borderId="22" xfId="59" applyFont="1" applyBorder="1" applyAlignment="1">
      <alignment horizontal="centerContinuous"/>
      <protection/>
    </xf>
    <xf numFmtId="0" fontId="0" fillId="0" borderId="22" xfId="59" applyBorder="1" applyAlignment="1" applyProtection="1">
      <alignment horizontal="centerContinuous"/>
      <protection locked="0"/>
    </xf>
    <xf numFmtId="0" fontId="0" fillId="0" borderId="25" xfId="59" applyBorder="1" applyAlignment="1" applyProtection="1">
      <alignment horizontal="centerContinuous"/>
      <protection locked="0"/>
    </xf>
    <xf numFmtId="0" fontId="9" fillId="0" borderId="28" xfId="59" applyFont="1" applyBorder="1" applyAlignment="1" applyProtection="1">
      <alignment horizontal="center"/>
      <protection locked="0"/>
    </xf>
    <xf numFmtId="0" fontId="0" fillId="0" borderId="28" xfId="59" applyBorder="1" applyProtection="1">
      <alignment/>
      <protection locked="0"/>
    </xf>
    <xf numFmtId="0" fontId="9" fillId="0" borderId="28" xfId="59" applyFont="1" applyBorder="1" applyAlignment="1">
      <alignment/>
      <protection/>
    </xf>
    <xf numFmtId="0" fontId="0" fillId="0" borderId="25" xfId="59" applyBorder="1">
      <alignment/>
      <protection/>
    </xf>
    <xf numFmtId="0" fontId="9" fillId="0" borderId="25" xfId="59" applyFont="1" applyBorder="1" applyAlignment="1">
      <alignment/>
      <protection/>
    </xf>
    <xf numFmtId="0" fontId="8" fillId="0" borderId="25" xfId="59" applyFont="1" applyBorder="1" applyAlignment="1">
      <alignment horizontal="center"/>
      <protection/>
    </xf>
    <xf numFmtId="0" fontId="9" fillId="0" borderId="25" xfId="59" applyFont="1" applyBorder="1">
      <alignment/>
      <protection/>
    </xf>
    <xf numFmtId="0" fontId="0" fillId="0" borderId="25" xfId="59" applyBorder="1" applyProtection="1">
      <alignment/>
      <protection locked="0"/>
    </xf>
    <xf numFmtId="0" fontId="10" fillId="0" borderId="25" xfId="59" applyFont="1" applyBorder="1" applyAlignment="1" applyProtection="1">
      <alignment horizontal="center"/>
      <protection locked="0"/>
    </xf>
    <xf numFmtId="0" fontId="10" fillId="0" borderId="22" xfId="59" applyFont="1" applyBorder="1">
      <alignment/>
      <protection/>
    </xf>
    <xf numFmtId="43" fontId="0" fillId="0" borderId="25" xfId="44" applyFont="1" applyBorder="1" applyAlignment="1" applyProtection="1">
      <alignment/>
      <protection/>
    </xf>
    <xf numFmtId="0" fontId="10" fillId="0" borderId="22" xfId="59" applyFont="1" applyBorder="1" quotePrefix="1">
      <alignment/>
      <protection/>
    </xf>
    <xf numFmtId="44" fontId="0" fillId="0" borderId="25" xfId="46" applyFont="1" applyBorder="1" applyAlignment="1" applyProtection="1">
      <alignment horizontal="left" indent="2"/>
      <protection locked="0"/>
    </xf>
    <xf numFmtId="43" fontId="0" fillId="0" borderId="30" xfId="44" applyFont="1" applyBorder="1" applyAlignment="1" applyProtection="1">
      <alignment/>
      <protection/>
    </xf>
    <xf numFmtId="0" fontId="10" fillId="0" borderId="22" xfId="59" applyFont="1" applyBorder="1" applyProtection="1">
      <alignment/>
      <protection/>
    </xf>
    <xf numFmtId="44" fontId="0" fillId="0" borderId="25" xfId="46" applyFont="1" applyBorder="1" applyAlignment="1" applyProtection="1">
      <alignment/>
      <protection/>
    </xf>
    <xf numFmtId="0" fontId="0" fillId="0" borderId="22" xfId="59" applyBorder="1" applyAlignment="1">
      <alignment/>
      <protection/>
    </xf>
    <xf numFmtId="0" fontId="0" fillId="0" borderId="22" xfId="59" applyBorder="1" applyProtection="1">
      <alignment/>
      <protection/>
    </xf>
    <xf numFmtId="0" fontId="15" fillId="0" borderId="0" xfId="59" applyFont="1" applyBorder="1">
      <alignment/>
      <protection/>
    </xf>
    <xf numFmtId="0" fontId="8" fillId="0" borderId="0" xfId="59" applyFont="1" applyBorder="1" applyAlignment="1" quotePrefix="1">
      <alignment horizontal="center"/>
      <protection/>
    </xf>
    <xf numFmtId="0" fontId="11" fillId="0" borderId="0" xfId="59" applyFont="1">
      <alignment/>
      <protection/>
    </xf>
    <xf numFmtId="0" fontId="15" fillId="0" borderId="0" xfId="59" applyFont="1" applyBorder="1" quotePrefix="1">
      <alignment/>
      <protection/>
    </xf>
    <xf numFmtId="43" fontId="54" fillId="0" borderId="25" xfId="44" applyFont="1" applyBorder="1" applyAlignment="1" applyProtection="1">
      <alignment horizontal="center"/>
      <protection locked="0"/>
    </xf>
    <xf numFmtId="43" fontId="55" fillId="0" borderId="25" xfId="44" applyFont="1" applyBorder="1" applyAlignment="1" applyProtection="1">
      <alignment horizontal="center"/>
      <protection locked="0"/>
    </xf>
    <xf numFmtId="43" fontId="10" fillId="0" borderId="64" xfId="44" applyFont="1" applyBorder="1" applyAlignment="1" applyProtection="1">
      <alignment/>
      <protection locked="0"/>
    </xf>
    <xf numFmtId="43" fontId="10" fillId="0" borderId="41" xfId="44" applyFont="1" applyBorder="1" applyAlignment="1" applyProtection="1">
      <alignment/>
      <protection locked="0"/>
    </xf>
    <xf numFmtId="44" fontId="36" fillId="0" borderId="74" xfId="46" applyFont="1" applyBorder="1" applyAlignment="1" applyProtection="1">
      <alignment/>
      <protection locked="0"/>
    </xf>
    <xf numFmtId="0" fontId="39" fillId="0" borderId="75" xfId="0" applyFont="1" applyBorder="1" applyAlignment="1" applyProtection="1">
      <alignment/>
      <protection/>
    </xf>
    <xf numFmtId="0" fontId="0" fillId="0" borderId="10" xfId="0" applyFont="1" applyBorder="1" applyAlignment="1" applyProtection="1">
      <alignment/>
      <protection/>
    </xf>
    <xf numFmtId="0" fontId="0" fillId="0" borderId="20" xfId="0" applyFont="1" applyBorder="1" applyAlignment="1" applyProtection="1">
      <alignment/>
      <protection/>
    </xf>
    <xf numFmtId="0" fontId="56" fillId="0" borderId="22" xfId="0" applyFont="1" applyBorder="1" applyAlignment="1">
      <alignment/>
    </xf>
    <xf numFmtId="43" fontId="43" fillId="0" borderId="22" xfId="44" applyFont="1" applyBorder="1" applyAlignment="1" applyProtection="1">
      <alignment/>
      <protection locked="0"/>
    </xf>
    <xf numFmtId="0" fontId="0" fillId="0" borderId="36" xfId="0" applyFont="1" applyBorder="1" applyAlignment="1">
      <alignment horizontal="left" indent="2"/>
    </xf>
    <xf numFmtId="39" fontId="0" fillId="0" borderId="0" xfId="0" applyNumberFormat="1" applyBorder="1" applyAlignment="1" applyProtection="1">
      <alignment/>
      <protection/>
    </xf>
    <xf numFmtId="0" fontId="1" fillId="0" borderId="36" xfId="0" applyFont="1" applyBorder="1" applyAlignment="1" applyProtection="1">
      <alignment/>
      <protection locked="0"/>
    </xf>
    <xf numFmtId="0" fontId="1" fillId="0" borderId="36" xfId="0" applyFont="1" applyBorder="1" applyAlignment="1" applyProtection="1">
      <alignment horizontal="left" indent="1"/>
      <protection locked="0"/>
    </xf>
    <xf numFmtId="0" fontId="0" fillId="0" borderId="25" xfId="0" applyBorder="1" applyAlignment="1" applyProtection="1">
      <alignment horizontal="left"/>
      <protection locked="0"/>
    </xf>
    <xf numFmtId="3" fontId="9" fillId="0" borderId="0" xfId="62">
      <alignment/>
      <protection/>
    </xf>
    <xf numFmtId="3" fontId="57" fillId="0" borderId="0" xfId="62" applyFont="1" applyAlignment="1">
      <alignment horizontal="center"/>
      <protection/>
    </xf>
    <xf numFmtId="3" fontId="9" fillId="0" borderId="0" xfId="62" applyAlignment="1">
      <alignment horizontal="center"/>
      <protection/>
    </xf>
    <xf numFmtId="3" fontId="8" fillId="0" borderId="0" xfId="62" applyFont="1">
      <alignment/>
      <protection/>
    </xf>
    <xf numFmtId="3" fontId="9" fillId="0" borderId="10" xfId="62" applyBorder="1">
      <alignment/>
      <protection/>
    </xf>
    <xf numFmtId="10" fontId="9" fillId="0" borderId="10" xfId="62" applyNumberFormat="1" applyBorder="1" applyProtection="1">
      <alignment/>
      <protection/>
    </xf>
    <xf numFmtId="3" fontId="9" fillId="0" borderId="76" xfId="62" applyBorder="1">
      <alignment/>
      <protection/>
    </xf>
    <xf numFmtId="3" fontId="20" fillId="0" borderId="0" xfId="62" applyFont="1">
      <alignment/>
      <protection/>
    </xf>
    <xf numFmtId="0" fontId="0" fillId="0" borderId="45" xfId="0" applyBorder="1" applyAlignment="1" applyProtection="1">
      <alignment/>
      <protection locked="0"/>
    </xf>
    <xf numFmtId="0" fontId="23" fillId="0" borderId="22" xfId="61" applyFont="1" applyBorder="1" applyAlignment="1" applyProtection="1">
      <alignment horizontal="left" indent="1"/>
      <protection locked="0"/>
    </xf>
    <xf numFmtId="0" fontId="11" fillId="0" borderId="22" xfId="0" applyFont="1" applyBorder="1" applyAlignment="1">
      <alignment horizontal="right"/>
    </xf>
    <xf numFmtId="0" fontId="20" fillId="0" borderId="0" xfId="0" applyFont="1" applyBorder="1" applyAlignment="1" applyProtection="1">
      <alignment/>
      <protection/>
    </xf>
    <xf numFmtId="174" fontId="0" fillId="0" borderId="22" xfId="44" applyNumberFormat="1" applyFont="1" applyBorder="1" applyAlignment="1" applyProtection="1">
      <alignment vertical="center"/>
      <protection/>
    </xf>
    <xf numFmtId="44" fontId="0" fillId="0" borderId="22" xfId="46" applyFont="1" applyBorder="1" applyAlignment="1" applyProtection="1">
      <alignment vertical="center"/>
      <protection/>
    </xf>
    <xf numFmtId="0" fontId="0" fillId="0" borderId="36" xfId="0" applyFont="1" applyBorder="1" applyAlignment="1">
      <alignment horizontal="left"/>
    </xf>
    <xf numFmtId="44" fontId="0" fillId="0" borderId="25" xfId="46" applyFont="1" applyBorder="1" applyAlignment="1" applyProtection="1" quotePrefix="1">
      <alignment/>
      <protection locked="0"/>
    </xf>
    <xf numFmtId="0" fontId="0" fillId="0" borderId="28" xfId="0" applyBorder="1" applyAlignment="1" applyProtection="1">
      <alignment horizontal="left"/>
      <protection locked="0"/>
    </xf>
    <xf numFmtId="44" fontId="0" fillId="0" borderId="28" xfId="46" applyFont="1" applyBorder="1" applyAlignment="1" applyProtection="1">
      <alignment/>
      <protection locked="0"/>
    </xf>
    <xf numFmtId="43" fontId="10" fillId="0" borderId="28" xfId="44" applyFont="1" applyBorder="1" applyAlignment="1" applyProtection="1">
      <alignment/>
      <protection locked="0"/>
    </xf>
    <xf numFmtId="44" fontId="8" fillId="0" borderId="77" xfId="46" applyFont="1" applyBorder="1" applyAlignment="1" applyProtection="1">
      <alignment horizontal="center"/>
      <protection/>
    </xf>
    <xf numFmtId="44" fontId="0" fillId="0" borderId="77" xfId="46" applyFont="1" applyBorder="1" applyAlignment="1" applyProtection="1">
      <alignment/>
      <protection/>
    </xf>
    <xf numFmtId="44" fontId="10" fillId="0" borderId="77" xfId="46" applyFont="1" applyBorder="1" applyAlignment="1" applyProtection="1">
      <alignment/>
      <protection/>
    </xf>
    <xf numFmtId="44" fontId="0" fillId="0" borderId="52" xfId="46" applyFont="1" applyBorder="1" applyAlignment="1" applyProtection="1">
      <alignment/>
      <protection locked="0"/>
    </xf>
    <xf numFmtId="3" fontId="9" fillId="0" borderId="0" xfId="62" applyFont="1">
      <alignment/>
      <protection/>
    </xf>
    <xf numFmtId="43" fontId="10" fillId="0" borderId="25" xfId="44" applyFont="1" applyBorder="1" applyAlignment="1" applyProtection="1">
      <alignment horizontal="center"/>
      <protection/>
    </xf>
    <xf numFmtId="44" fontId="55" fillId="0" borderId="25" xfId="46" applyFont="1" applyBorder="1" applyAlignment="1" applyProtection="1">
      <alignment/>
      <protection/>
    </xf>
    <xf numFmtId="0" fontId="0" fillId="0" borderId="36" xfId="0" applyFont="1" applyBorder="1" applyAlignment="1">
      <alignment/>
    </xf>
    <xf numFmtId="0" fontId="0" fillId="0" borderId="17" xfId="0" applyBorder="1" applyAlignment="1" applyProtection="1">
      <alignment/>
      <protection locked="0"/>
    </xf>
    <xf numFmtId="39" fontId="10" fillId="0" borderId="17" xfId="0" applyNumberFormat="1" applyFont="1" applyBorder="1" applyAlignment="1" applyProtection="1">
      <alignment/>
      <protection locked="0"/>
    </xf>
    <xf numFmtId="0" fontId="0" fillId="0" borderId="56" xfId="0" applyBorder="1" applyAlignment="1">
      <alignment/>
    </xf>
    <xf numFmtId="0" fontId="0" fillId="0" borderId="36" xfId="0" applyFont="1" applyBorder="1" applyAlignment="1">
      <alignment horizontal="left" indent="2"/>
    </xf>
    <xf numFmtId="189" fontId="10" fillId="0" borderId="25" xfId="44" applyNumberFormat="1" applyFont="1" applyBorder="1" applyAlignment="1" applyProtection="1" quotePrefix="1">
      <alignment horizontal="center"/>
      <protection locked="0"/>
    </xf>
    <xf numFmtId="0" fontId="0" fillId="0" borderId="36" xfId="0" applyFont="1" applyBorder="1" applyAlignment="1">
      <alignment horizontal="left" indent="3"/>
    </xf>
    <xf numFmtId="0" fontId="0" fillId="0" borderId="36" xfId="0" applyFont="1" applyBorder="1" applyAlignment="1">
      <alignment horizontal="left" indent="1"/>
    </xf>
    <xf numFmtId="0" fontId="10" fillId="0" borderId="37" xfId="0" applyFont="1" applyBorder="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quotePrefix="1">
      <alignment/>
    </xf>
    <xf numFmtId="0" fontId="10" fillId="0" borderId="13" xfId="0" applyFont="1" applyBorder="1" applyAlignment="1" applyProtection="1">
      <alignment horizontal="right"/>
      <protection locked="0"/>
    </xf>
    <xf numFmtId="43" fontId="10" fillId="0" borderId="78" xfId="44" applyFont="1" applyBorder="1" applyAlignment="1" applyProtection="1">
      <alignment/>
      <protection locked="0"/>
    </xf>
    <xf numFmtId="43" fontId="10" fillId="0" borderId="79" xfId="44" applyFont="1" applyBorder="1" applyAlignment="1" applyProtection="1">
      <alignment/>
      <protection locked="0"/>
    </xf>
    <xf numFmtId="43" fontId="10" fillId="0" borderId="80" xfId="44" applyFont="1" applyBorder="1" applyAlignment="1" applyProtection="1">
      <alignment/>
      <protection locked="0"/>
    </xf>
    <xf numFmtId="0" fontId="0" fillId="0" borderId="81" xfId="0" applyBorder="1" applyAlignment="1" applyProtection="1">
      <alignment/>
      <protection/>
    </xf>
    <xf numFmtId="43" fontId="10" fillId="0" borderId="82" xfId="44" applyFont="1" applyBorder="1" applyAlignment="1" applyProtection="1">
      <alignment/>
      <protection locked="0"/>
    </xf>
    <xf numFmtId="0" fontId="0" fillId="0" borderId="0" xfId="0" applyFont="1" applyBorder="1" applyAlignment="1">
      <alignment/>
    </xf>
    <xf numFmtId="0" fontId="0" fillId="0" borderId="0" xfId="0" applyFont="1" applyAlignment="1">
      <alignment/>
    </xf>
    <xf numFmtId="44" fontId="10" fillId="0" borderId="25" xfId="46" applyFont="1" applyBorder="1" applyAlignment="1" applyProtection="1" quotePrefix="1">
      <alignment horizontal="center"/>
      <protection locked="0"/>
    </xf>
    <xf numFmtId="44" fontId="10" fillId="0" borderId="0" xfId="46" applyFont="1" applyBorder="1" applyAlignment="1" applyProtection="1" quotePrefix="1">
      <alignment/>
      <protection locked="0"/>
    </xf>
    <xf numFmtId="44" fontId="36" fillId="0" borderId="64" xfId="46" applyFont="1" applyBorder="1" applyAlignment="1" applyProtection="1">
      <alignment/>
      <protection locked="0"/>
    </xf>
    <xf numFmtId="0" fontId="0" fillId="0" borderId="36" xfId="0" applyBorder="1" applyAlignment="1" applyProtection="1">
      <alignment horizontal="left"/>
      <protection locked="0"/>
    </xf>
    <xf numFmtId="43" fontId="10" fillId="0" borderId="37" xfId="44" applyFont="1" applyBorder="1" applyAlignment="1" applyProtection="1">
      <alignment/>
      <protection locked="0"/>
    </xf>
    <xf numFmtId="43" fontId="10" fillId="0" borderId="22" xfId="44" applyFont="1" applyBorder="1" applyAlignment="1" applyProtection="1">
      <alignment/>
      <protection locked="0"/>
    </xf>
    <xf numFmtId="43" fontId="8" fillId="0" borderId="0" xfId="44" applyFont="1" applyBorder="1" applyAlignment="1">
      <alignment/>
    </xf>
    <xf numFmtId="39" fontId="10" fillId="0" borderId="83" xfId="0" applyNumberFormat="1" applyFont="1" applyBorder="1" applyAlignment="1" applyProtection="1">
      <alignment/>
      <protection locked="0"/>
    </xf>
    <xf numFmtId="44" fontId="10" fillId="0" borderId="25" xfId="46" applyFont="1" applyBorder="1" applyAlignment="1" applyProtection="1" quotePrefix="1">
      <alignment/>
      <protection locked="0"/>
    </xf>
    <xf numFmtId="0" fontId="0" fillId="0" borderId="22" xfId="46" applyNumberFormat="1" applyFont="1" applyBorder="1" applyAlignment="1" applyProtection="1">
      <alignment/>
      <protection locked="0"/>
    </xf>
    <xf numFmtId="44" fontId="10" fillId="0" borderId="37" xfId="46" applyFont="1" applyBorder="1" applyAlignment="1" applyProtection="1">
      <alignment/>
      <protection locked="0"/>
    </xf>
    <xf numFmtId="3" fontId="9" fillId="0" borderId="0" xfId="60">
      <alignment/>
      <protection/>
    </xf>
    <xf numFmtId="3" fontId="58" fillId="0" borderId="0" xfId="60" applyFont="1" applyAlignment="1">
      <alignment horizontal="center"/>
      <protection/>
    </xf>
    <xf numFmtId="3" fontId="5" fillId="0" borderId="0" xfId="60" applyFont="1" applyAlignment="1">
      <alignment horizontal="center"/>
      <protection/>
    </xf>
    <xf numFmtId="3" fontId="8" fillId="0" borderId="0" xfId="60" applyFont="1">
      <alignment/>
      <protection/>
    </xf>
    <xf numFmtId="3" fontId="9" fillId="0" borderId="0" xfId="60" applyAlignment="1">
      <alignment horizontal="right"/>
      <protection/>
    </xf>
    <xf numFmtId="3" fontId="9" fillId="0" borderId="10" xfId="60" applyBorder="1">
      <alignment/>
      <protection/>
    </xf>
    <xf numFmtId="3" fontId="8" fillId="0" borderId="0" xfId="60" applyFont="1" quotePrefix="1">
      <alignment/>
      <protection/>
    </xf>
    <xf numFmtId="37" fontId="9" fillId="0" borderId="10" xfId="60" applyNumberFormat="1" applyBorder="1">
      <alignment/>
      <protection/>
    </xf>
    <xf numFmtId="37" fontId="9" fillId="0" borderId="11" xfId="60" applyNumberFormat="1" applyBorder="1">
      <alignment/>
      <protection/>
    </xf>
    <xf numFmtId="0" fontId="0" fillId="0" borderId="22" xfId="0" applyBorder="1" applyAlignment="1" applyProtection="1">
      <alignment horizontal="center"/>
      <protection locked="0"/>
    </xf>
    <xf numFmtId="174" fontId="12" fillId="0" borderId="45" xfId="44" applyNumberFormat="1" applyFont="1" applyBorder="1" applyAlignment="1" applyProtection="1" quotePrefix="1">
      <alignment horizontal="center"/>
      <protection locked="0"/>
    </xf>
    <xf numFmtId="0" fontId="12" fillId="0" borderId="22" xfId="44" applyNumberFormat="1" applyFont="1" applyBorder="1" applyAlignment="1" applyProtection="1" quotePrefix="1">
      <alignment horizontal="center"/>
      <protection locked="0"/>
    </xf>
    <xf numFmtId="37" fontId="12" fillId="0" borderId="22" xfId="44" applyNumberFormat="1" applyFont="1" applyBorder="1" applyAlignment="1" applyProtection="1" quotePrefix="1">
      <alignment horizontal="center"/>
      <protection locked="0"/>
    </xf>
    <xf numFmtId="0" fontId="0" fillId="0" borderId="10" xfId="0" applyBorder="1" applyAlignment="1" applyProtection="1">
      <alignment horizontal="center"/>
      <protection locked="0"/>
    </xf>
    <xf numFmtId="0" fontId="7" fillId="0" borderId="0" xfId="0" applyFont="1" applyAlignment="1" applyProtection="1">
      <alignment horizontal="center"/>
      <protection/>
    </xf>
    <xf numFmtId="0" fontId="9" fillId="0" borderId="62" xfId="0" applyFont="1" applyBorder="1" applyAlignment="1" applyProtection="1" quotePrefix="1">
      <alignment horizontal="center"/>
      <protection/>
    </xf>
    <xf numFmtId="0" fontId="9" fillId="0" borderId="62" xfId="0" applyFont="1" applyBorder="1" applyAlignment="1" applyProtection="1">
      <alignment horizontal="center"/>
      <protection/>
    </xf>
    <xf numFmtId="0" fontId="9" fillId="0" borderId="22" xfId="0" applyFont="1" applyBorder="1" applyAlignment="1" applyProtection="1">
      <alignment horizontal="center"/>
      <protection locked="0"/>
    </xf>
    <xf numFmtId="0" fontId="8" fillId="0" borderId="0" xfId="0" applyFont="1" applyBorder="1" applyAlignment="1" applyProtection="1">
      <alignment horizontal="center"/>
      <protection/>
    </xf>
    <xf numFmtId="0" fontId="33" fillId="0" borderId="27" xfId="0" applyFont="1" applyBorder="1" applyAlignment="1">
      <alignment horizontal="center"/>
    </xf>
    <xf numFmtId="0" fontId="33" fillId="0" borderId="0" xfId="0" applyFont="1" applyBorder="1" applyAlignment="1">
      <alignment horizontal="center"/>
    </xf>
    <xf numFmtId="0" fontId="33" fillId="0" borderId="28" xfId="0" applyFont="1" applyBorder="1" applyAlignment="1">
      <alignment horizontal="center"/>
    </xf>
    <xf numFmtId="0" fontId="47" fillId="0" borderId="0" xfId="0" applyFont="1" applyBorder="1" applyAlignment="1">
      <alignment horizontal="center"/>
    </xf>
    <xf numFmtId="0" fontId="9" fillId="0" borderId="62" xfId="0" applyFont="1" applyBorder="1" applyAlignment="1">
      <alignment horizontal="center"/>
    </xf>
    <xf numFmtId="44" fontId="49" fillId="0" borderId="0" xfId="46" applyFont="1" applyBorder="1" applyAlignment="1" quotePrefix="1">
      <alignment horizontal="center"/>
    </xf>
    <xf numFmtId="0" fontId="9" fillId="0" borderId="0" xfId="0" applyFont="1" applyBorder="1" applyAlignment="1" quotePrefix="1">
      <alignment horizontal="center"/>
    </xf>
    <xf numFmtId="0" fontId="9" fillId="0" borderId="0" xfId="0" applyFont="1" applyBorder="1" applyAlignment="1">
      <alignment horizontal="center"/>
    </xf>
    <xf numFmtId="0" fontId="0" fillId="0" borderId="22" xfId="0" applyBorder="1" applyAlignment="1" quotePrefix="1">
      <alignment horizontal="center"/>
    </xf>
    <xf numFmtId="0" fontId="9" fillId="0" borderId="22" xfId="0" applyFont="1" applyBorder="1" applyAlignment="1">
      <alignment horizontal="center"/>
    </xf>
    <xf numFmtId="0" fontId="11" fillId="0" borderId="0" xfId="0" applyFont="1" applyBorder="1" applyAlignment="1">
      <alignment horizontal="center"/>
    </xf>
    <xf numFmtId="0" fontId="14" fillId="0" borderId="62" xfId="0" applyFont="1" applyBorder="1" applyAlignment="1">
      <alignment horizontal="center"/>
    </xf>
    <xf numFmtId="0" fontId="4" fillId="0" borderId="22" xfId="0" applyFont="1" applyBorder="1" applyAlignment="1">
      <alignment horizontal="center"/>
    </xf>
    <xf numFmtId="0" fontId="22" fillId="0" borderId="0" xfId="0" applyFont="1" applyBorder="1" applyAlignment="1">
      <alignment horizontal="center"/>
    </xf>
    <xf numFmtId="174" fontId="0" fillId="0" borderId="22" xfId="44" applyNumberFormat="1" applyFont="1" applyBorder="1" applyAlignment="1" applyProtection="1">
      <alignment horizontal="center" vertical="center"/>
      <protection/>
    </xf>
    <xf numFmtId="0" fontId="29" fillId="0" borderId="0" xfId="0" applyFont="1" applyAlignment="1">
      <alignment horizontal="center"/>
    </xf>
    <xf numFmtId="0" fontId="0" fillId="0" borderId="22" xfId="0" applyFont="1" applyBorder="1" applyAlignment="1" applyProtection="1">
      <alignment horizontal="center"/>
      <protection locked="0"/>
    </xf>
    <xf numFmtId="0" fontId="9" fillId="0" borderId="0" xfId="0" applyFont="1" applyAlignment="1" applyProtection="1">
      <alignment horizontal="center"/>
      <protection/>
    </xf>
    <xf numFmtId="0" fontId="33" fillId="0" borderId="0" xfId="0" applyFont="1" applyAlignment="1">
      <alignment horizontal="center" vertical="center" textRotation="180"/>
    </xf>
    <xf numFmtId="0" fontId="9" fillId="0" borderId="0" xfId="0" applyFont="1" applyAlignment="1">
      <alignment horizontal="left" vertical="center" textRotation="180"/>
    </xf>
    <xf numFmtId="0" fontId="9" fillId="0" borderId="0" xfId="0" applyFont="1" applyAlignment="1">
      <alignment horizontal="center" vertical="center" textRotation="180"/>
    </xf>
    <xf numFmtId="0" fontId="8" fillId="0" borderId="0" xfId="0" applyFont="1" applyAlignment="1">
      <alignment horizontal="center"/>
    </xf>
    <xf numFmtId="0" fontId="29" fillId="0" borderId="0" xfId="0" applyFont="1" applyBorder="1" applyAlignment="1">
      <alignment horizontal="center"/>
    </xf>
    <xf numFmtId="0" fontId="29" fillId="0" borderId="28" xfId="0" applyFont="1" applyBorder="1" applyAlignment="1">
      <alignment horizontal="center"/>
    </xf>
    <xf numFmtId="0" fontId="0" fillId="0" borderId="0" xfId="0" applyAlignment="1">
      <alignment horizontal="center" vertical="center" textRotation="180"/>
    </xf>
    <xf numFmtId="0" fontId="8" fillId="0" borderId="0" xfId="0" applyFont="1" applyBorder="1" applyAlignment="1">
      <alignment horizontal="center"/>
    </xf>
    <xf numFmtId="0" fontId="26" fillId="0" borderId="0" xfId="0" applyFont="1" applyBorder="1" applyAlignment="1">
      <alignment horizontal="center"/>
    </xf>
    <xf numFmtId="0" fontId="9" fillId="0" borderId="0" xfId="59" applyFont="1" applyAlignment="1">
      <alignment horizontal="center" vertical="center" textRotation="180"/>
      <protection/>
    </xf>
    <xf numFmtId="0" fontId="11" fillId="0" borderId="22" xfId="0" applyFont="1" applyBorder="1" applyAlignment="1">
      <alignment horizontal="center"/>
    </xf>
    <xf numFmtId="0" fontId="11" fillId="0" borderId="22" xfId="0" applyFont="1" applyBorder="1" applyAlignment="1" quotePrefix="1">
      <alignment horizontal="center"/>
    </xf>
    <xf numFmtId="0" fontId="11" fillId="0" borderId="25" xfId="0" applyFont="1" applyBorder="1" applyAlignment="1" quotePrefix="1">
      <alignment horizontal="center"/>
    </xf>
    <xf numFmtId="0" fontId="10" fillId="0" borderId="0" xfId="0" applyFont="1" applyBorder="1" applyAlignment="1">
      <alignment horizontal="center"/>
    </xf>
    <xf numFmtId="0" fontId="9" fillId="0" borderId="10" xfId="0" applyFont="1" applyBorder="1" applyAlignment="1" applyProtection="1" quotePrefix="1">
      <alignment/>
      <protection locked="0"/>
    </xf>
    <xf numFmtId="0" fontId="0" fillId="0" borderId="13" xfId="0" applyBorder="1" applyAlignment="1" applyProtection="1">
      <alignment horizontal="left" indent="1"/>
      <protection locked="0"/>
    </xf>
  </cellXfs>
  <cellStyles count="55">
    <cellStyle name="Normal" xfId="0"/>
    <cellStyle name="????¨¡?¢¬???" xfId="15"/>
    <cellStyle name="¢¯¡©¨ú?¨¬? ????¨¡?¢¬???"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AFS Template" xfId="61"/>
    <cellStyle name="Normal_State AF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externalLink" Target="externalLinks/externalLink4.xml" /><Relationship Id="rId5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45</xdr:row>
      <xdr:rowOff>85725</xdr:rowOff>
    </xdr:from>
    <xdr:to>
      <xdr:col>0</xdr:col>
      <xdr:colOff>971550</xdr:colOff>
      <xdr:row>45</xdr:row>
      <xdr:rowOff>228600</xdr:rowOff>
    </xdr:to>
    <xdr:pic>
      <xdr:nvPicPr>
        <xdr:cNvPr id="1" name="CheckBox1"/>
        <xdr:cNvPicPr preferRelativeResize="1">
          <a:picLocks noChangeAspect="1"/>
        </xdr:cNvPicPr>
      </xdr:nvPicPr>
      <xdr:blipFill>
        <a:blip r:embed="rId1"/>
        <a:stretch>
          <a:fillRect/>
        </a:stretch>
      </xdr:blipFill>
      <xdr:spPr>
        <a:xfrm>
          <a:off x="819150" y="8848725"/>
          <a:ext cx="1524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IMOTHY-HP\Users\Municipalities\Teterboro%20Borough\2007\Teterboro%20AFS%202007%20Sheets%201-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unicipalities\State%20AF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WARTZ-SERVER\data\Muni\Linwood\Linwood%20AFS%20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state.nj.us/dca/divisions/dlgs/resources/fiscal_docs/bud_forms/afs_c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 val="sheet 1a"/>
      <sheetName val="sheet 1b"/>
      <sheetName val="sheet 1c"/>
      <sheetName val="sheet 1d"/>
      <sheetName val="sheet 2"/>
      <sheetName val="sheet 3"/>
      <sheetName val="sheet 3a"/>
      <sheetName val="sheet 3b"/>
      <sheetName val="sheet 4"/>
      <sheetName val="sheet 5"/>
      <sheetName val="sheet 6a"/>
      <sheetName val="sheet 6"/>
      <sheetName val="Sheet 6b"/>
      <sheetName val="sheet 7"/>
      <sheetName val="sheet 9"/>
      <sheetName val="sheet 9a"/>
      <sheetName val="sheet 10"/>
      <sheetName val="sheet 11"/>
      <sheetName val="sheet 11a"/>
      <sheetName val="sheet 12"/>
      <sheetName val="Sheet13"/>
      <sheetName val="Sheet14"/>
      <sheetName val="Sheet15"/>
      <sheetName val="Sheet16"/>
      <sheetName val="Sheet17"/>
      <sheetName val="Sheet17a"/>
      <sheetName val="Sheet18"/>
      <sheetName val="Sheet19"/>
      <sheetName val="Sheet 20"/>
      <sheetName val="Sheet 21"/>
      <sheetName val="Sheet 22"/>
      <sheetName val="Sheet 23"/>
      <sheetName val="Sheet 24"/>
      <sheetName val="Sheet 26"/>
      <sheetName val="Sheet 27"/>
      <sheetName val="Sheet 28"/>
      <sheetName val="sheet 29"/>
      <sheetName val="sheet 30"/>
      <sheetName val="sheet 8"/>
      <sheetName val="Sheet 31"/>
      <sheetName val="Sheet 31a"/>
      <sheetName val="Sheet 32"/>
      <sheetName val="sheet 33"/>
      <sheetName val="sheet 33a"/>
      <sheetName val="sheet 33b"/>
      <sheetName val="sheet 33c1"/>
      <sheetName val="sheet 34"/>
      <sheetName val="sheet 34a"/>
      <sheetName val="sheet 35"/>
      <sheetName val="sheet 35a"/>
      <sheetName val="sheet 36"/>
      <sheetName val="Sheet 37"/>
      <sheetName val="Sheet 38"/>
      <sheetName val="Sheet 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 1"/>
      <sheetName val="Sheet 1a"/>
      <sheetName val="Sheet 1b"/>
      <sheetName val="Sheet 1c"/>
      <sheetName val="Sheet 1d"/>
      <sheetName val="Sheet 2"/>
      <sheetName val="Sheet 3"/>
      <sheetName val="Sheet 3a"/>
      <sheetName val="Sheet 4"/>
      <sheetName val="Sheet 5"/>
      <sheetName val="Sheet 6"/>
      <sheetName val="Sheet 6a"/>
      <sheetName val="Sheet 6b"/>
      <sheetName val="Sheet 7"/>
      <sheetName val="Sheet 8"/>
      <sheetName val="Sheet 9"/>
      <sheetName val="Sheet 9a"/>
      <sheetName val="Sheet 10"/>
      <sheetName val="Sheet 11"/>
      <sheetName val="Sheet 11a"/>
      <sheetName val="Sheet 12"/>
      <sheetName val="Sheet 13"/>
      <sheetName val="Sheet 14"/>
      <sheetName val="Sheet 15"/>
      <sheetName val="Sheet 16"/>
      <sheetName val="Sheet 17"/>
      <sheetName val="Sheet 17a"/>
      <sheetName val="Sheet 18"/>
      <sheetName val="Sheet 19"/>
      <sheetName val="Sheet 20"/>
      <sheetName val="Sheet 21"/>
      <sheetName val="Sheet 22"/>
      <sheetName val="Sheet 22a"/>
      <sheetName val="Sheet 23"/>
      <sheetName val="Sheet 24"/>
      <sheetName val="Sheet 25"/>
      <sheetName val="Sheet 25a"/>
      <sheetName val="Sheet 26"/>
      <sheetName val="Sheet 27"/>
      <sheetName val="Sheet 28"/>
      <sheetName val="Sheet 29"/>
      <sheetName val="Sheet 30"/>
      <sheetName val="Sheet 31"/>
      <sheetName val="Sheet 31a"/>
      <sheetName val="Sheet 32"/>
      <sheetName val="Sheet 33"/>
      <sheetName val="Sheet 34"/>
      <sheetName val="Sheet 34a"/>
      <sheetName val="Sheet 35"/>
      <sheetName val="Sheet 35a"/>
      <sheetName val="Sheet 36"/>
      <sheetName val="Sheet 37"/>
      <sheetName val="Sheet 38"/>
      <sheetName val="Sheet 39"/>
      <sheetName val="Sheet 40"/>
      <sheetName val="Sheet 41"/>
      <sheetName val="Sheet 42"/>
      <sheetName val="Sheet 43"/>
      <sheetName val="Sheet 44"/>
      <sheetName val="Sheet 45"/>
      <sheetName val="Sheet 46"/>
      <sheetName val="Sheet 47"/>
      <sheetName val="Sheet 48"/>
      <sheetName val="Sheet 49"/>
      <sheetName val="Sheet 49a"/>
      <sheetName val="Sheet 50"/>
      <sheetName val="Sheet 51"/>
      <sheetName val="Sheet 51a"/>
      <sheetName val="Sheet 52"/>
      <sheetName val="Sheet 53"/>
      <sheetName val="Sheet 54"/>
      <sheetName val="Sheet 55"/>
      <sheetName val="Sheet 56"/>
      <sheetName val="Sheet 57"/>
      <sheetName val="Sheet 58"/>
      <sheetName val="Sheet 59"/>
      <sheetName val="Sheet 60"/>
      <sheetName val="Sheet 61"/>
      <sheetName val="Sheet 62"/>
      <sheetName val="Sheet 63"/>
      <sheetName val="Sheet 63a"/>
      <sheetName val="Sheet 64"/>
      <sheetName val="Sheet 65"/>
      <sheetName val="Sheet 65a"/>
      <sheetName val="Sheet 66"/>
      <sheetName val="Sheet 67"/>
      <sheetName val="Sheet 6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1"/>
      <sheetName val="1a"/>
      <sheetName val="1b"/>
      <sheetName val="1c"/>
      <sheetName val="1d"/>
      <sheetName val="2"/>
      <sheetName val="3"/>
      <sheetName val="3A"/>
      <sheetName val="3b"/>
      <sheetName val="4"/>
      <sheetName val="5"/>
      <sheetName val="6"/>
      <sheetName val="6A"/>
      <sheetName val="7"/>
      <sheetName val="8"/>
      <sheetName val="9"/>
      <sheetName val="9A"/>
      <sheetName val="10"/>
      <sheetName val="10A"/>
      <sheetName val="11"/>
      <sheetName val="11A"/>
      <sheetName val="12"/>
      <sheetName val="13"/>
      <sheetName val="14"/>
      <sheetName val="15"/>
      <sheetName val="16"/>
      <sheetName val="17"/>
      <sheetName val="17A"/>
      <sheetName val="18"/>
      <sheetName val="19"/>
      <sheetName val="20"/>
      <sheetName val="21"/>
      <sheetName val="22"/>
      <sheetName val="22a"/>
      <sheetName val="23"/>
      <sheetName val="24"/>
      <sheetName val="25"/>
      <sheetName val="25a"/>
      <sheetName val="26"/>
      <sheetName val="27"/>
      <sheetName val="28"/>
      <sheetName val="29"/>
      <sheetName val="30"/>
      <sheetName val="31"/>
      <sheetName val="Sheet 31a"/>
      <sheetName val="32"/>
      <sheetName val="33"/>
      <sheetName val="34"/>
      <sheetName val="35"/>
      <sheetName val="35a"/>
      <sheetName val="35b"/>
      <sheetName val="36"/>
      <sheetName val="37"/>
      <sheetName val="38"/>
      <sheetName val="3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 1"/>
      <sheetName val="Sheet 1a"/>
      <sheetName val="Sheet 1b"/>
      <sheetName val="Sheet 1c"/>
      <sheetName val="Sheet 1d"/>
      <sheetName val="Sheet 2"/>
      <sheetName val="Sheet 3"/>
      <sheetName val="Sheet 3a"/>
      <sheetName val="Sheet 4"/>
      <sheetName val="Sheet 5"/>
      <sheetName val="Sheet 6"/>
      <sheetName val="Sheet 6a"/>
      <sheetName val="Sheet 6b"/>
      <sheetName val="Sheet 7"/>
      <sheetName val="Sheet 8"/>
      <sheetName val="Sheet 9"/>
      <sheetName val="Sheet 9a"/>
      <sheetName val="Sheet 10"/>
      <sheetName val="Sheet 11"/>
      <sheetName val="Sheet 11a"/>
      <sheetName val="Sheet 12"/>
      <sheetName val="Sheet 13"/>
      <sheetName val="Sheet 14"/>
      <sheetName val="Sheet 15"/>
      <sheetName val="Sheet 16"/>
      <sheetName val="Sheet 17"/>
      <sheetName val="Sheet 17a"/>
      <sheetName val="Sheet 18"/>
      <sheetName val="Sheet 19"/>
      <sheetName val="Sheet 20"/>
      <sheetName val="Sheet 21"/>
      <sheetName val="Sheet 22"/>
      <sheetName val="Sheet 22a"/>
      <sheetName val="Sheet 23"/>
      <sheetName val="Sheet 24"/>
      <sheetName val="Sheet 25"/>
      <sheetName val="Sheet 25a"/>
      <sheetName val="Sheet 26"/>
      <sheetName val="Sheet 27"/>
      <sheetName val="Sheet 28"/>
      <sheetName val="Sheet 29"/>
      <sheetName val="Sheet 30"/>
      <sheetName val="Sheet 31"/>
      <sheetName val="Sheet 31a"/>
      <sheetName val="Sheet 32"/>
      <sheetName val="Sheet 33"/>
      <sheetName val="Sheet 34"/>
      <sheetName val="Sheet 34a"/>
      <sheetName val="Sheet 35"/>
      <sheetName val="Sheet 35a"/>
      <sheetName val="Sheet 36"/>
      <sheetName val="Sheet 37"/>
      <sheetName val="Sheet 38"/>
      <sheetName val="Sheet 39"/>
      <sheetName val="Sheet 40"/>
      <sheetName val="Sheet 41"/>
      <sheetName val="Sheet 42"/>
      <sheetName val="Sheet 43"/>
      <sheetName val="Sheet 44"/>
      <sheetName val="Sheet 45"/>
      <sheetName val="Sheet 46"/>
      <sheetName val="Sheet 47"/>
      <sheetName val="Sheet 48"/>
      <sheetName val="Sheet 49"/>
      <sheetName val="Sheet 49a"/>
      <sheetName val="Sheet 50"/>
      <sheetName val="Sheet 51"/>
      <sheetName val="Sheet 51a"/>
      <sheetName val="Sheet 52"/>
      <sheetName val="Sheet 53"/>
      <sheetName val="Sheet 54"/>
      <sheetName val="Sheet 55"/>
      <sheetName val="Sheet 56"/>
      <sheetName val="Sheet 57"/>
      <sheetName val="Sheet 58"/>
      <sheetName val="Sheet 59"/>
      <sheetName val="Sheet 60"/>
      <sheetName val="Sheet 61"/>
      <sheetName val="Sheet 62"/>
      <sheetName val="Sheet 63"/>
      <sheetName val="Sheet 63a"/>
      <sheetName val="Sheet 64"/>
      <sheetName val="Sheet 65"/>
      <sheetName val="Sheet 65a"/>
      <sheetName val="Sheet 66"/>
      <sheetName val="Sheet 67"/>
      <sheetName val="Sheet 6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GA69"/>
  <sheetViews>
    <sheetView zoomScale="87" zoomScaleNormal="87" zoomScalePageLayoutView="0" workbookViewId="0" topLeftCell="A37">
      <selection activeCell="AF6" sqref="AF6:AK6"/>
    </sheetView>
  </sheetViews>
  <sheetFormatPr defaultColWidth="9.77734375" defaultRowHeight="15"/>
  <cols>
    <col min="1" max="50" width="1.77734375" style="0" customWidth="1"/>
    <col min="51" max="53" width="2.77734375" style="0" customWidth="1"/>
    <col min="54" max="161" width="1.77734375" style="0" customWidth="1"/>
  </cols>
  <sheetData>
    <row r="1" spans="1:183" ht="22.5">
      <c r="A1" s="57" t="str">
        <f>"ANNUAL FINANCIAL STATEMENT FOR THE YEAR "&amp;+'sheet 1'!$BX$2</f>
        <v>ANNUAL FINANCIAL STATEMENT FOR THE YEAR 2013</v>
      </c>
      <c r="B1" s="3"/>
      <c r="C1" s="3"/>
      <c r="D1" s="3"/>
      <c r="E1" s="56"/>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52"/>
      <c r="BD1" s="52"/>
      <c r="BE1" s="52"/>
      <c r="BF1" s="52"/>
      <c r="BG1" s="52"/>
      <c r="BH1" s="52"/>
      <c r="BI1" s="52"/>
      <c r="BJ1" s="52"/>
      <c r="BK1" s="52"/>
      <c r="BL1" s="52"/>
      <c r="BM1" s="52"/>
      <c r="BN1" s="52"/>
      <c r="BO1" s="52"/>
      <c r="BP1" s="52"/>
      <c r="BQ1" s="52"/>
      <c r="BR1" s="52"/>
      <c r="BS1" s="52"/>
      <c r="BT1" s="52"/>
      <c r="BU1" s="52"/>
      <c r="BV1" s="52"/>
      <c r="BW1" s="52"/>
      <c r="BX1" s="592" t="s">
        <v>1099</v>
      </c>
      <c r="BY1" s="52"/>
      <c r="BZ1" s="52"/>
      <c r="CA1" s="52"/>
      <c r="CB1" s="52"/>
      <c r="CC1" s="52"/>
      <c r="CD1" s="52"/>
      <c r="CE1" s="52"/>
      <c r="CF1" s="52"/>
      <c r="CG1" s="52"/>
      <c r="CH1" s="52"/>
      <c r="CI1" s="52"/>
      <c r="CJ1" s="52"/>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FO1" s="75"/>
      <c r="GA1" s="54"/>
    </row>
    <row r="2" spans="1:115" ht="23.25">
      <c r="A2" s="24" t="s">
        <v>236</v>
      </c>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52"/>
      <c r="BD2" s="52"/>
      <c r="BE2" s="52"/>
      <c r="BF2" s="52"/>
      <c r="BG2" s="52"/>
      <c r="BH2" s="52"/>
      <c r="BI2" s="52"/>
      <c r="BJ2" s="52"/>
      <c r="BK2" s="52"/>
      <c r="BL2" s="52"/>
      <c r="BM2" s="52"/>
      <c r="BN2" s="52"/>
      <c r="BO2" s="52"/>
      <c r="BP2" s="52"/>
      <c r="BQ2" s="52"/>
      <c r="BR2" s="52"/>
      <c r="BS2" s="52"/>
      <c r="BT2" s="52"/>
      <c r="BU2" s="52"/>
      <c r="BV2" s="52"/>
      <c r="BW2" s="52"/>
      <c r="BX2" s="592" t="s">
        <v>1083</v>
      </c>
      <c r="BY2" s="52"/>
      <c r="BZ2" s="52"/>
      <c r="CA2" s="52"/>
      <c r="CB2" s="52"/>
      <c r="CC2" s="52"/>
      <c r="CD2" s="52"/>
      <c r="CE2" s="52"/>
      <c r="CF2" s="52"/>
      <c r="CG2" s="52"/>
      <c r="CH2" s="52"/>
      <c r="CI2" s="52"/>
      <c r="CJ2" s="52"/>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row>
    <row r="3" ht="15">
      <c r="BX3" s="592" t="s">
        <v>1062</v>
      </c>
    </row>
    <row r="4" spans="1:95" ht="20.25">
      <c r="A4" s="59"/>
      <c r="B4" s="59"/>
      <c r="C4" s="59"/>
      <c r="D4" s="59"/>
      <c r="E4" s="59"/>
      <c r="F4" s="59"/>
      <c r="G4" s="59"/>
      <c r="H4" s="59"/>
      <c r="I4" s="59"/>
      <c r="J4" s="60"/>
      <c r="K4" s="59"/>
      <c r="L4" s="60"/>
      <c r="M4" s="76" t="s">
        <v>237</v>
      </c>
      <c r="N4" s="59"/>
      <c r="O4" s="59"/>
      <c r="P4" s="59"/>
      <c r="Q4" s="62"/>
      <c r="R4" s="59"/>
      <c r="S4" s="59"/>
      <c r="T4" s="59"/>
      <c r="U4" s="61"/>
      <c r="V4" s="59"/>
      <c r="W4" s="59"/>
      <c r="X4" s="59"/>
      <c r="Y4" s="59"/>
      <c r="Z4" s="59"/>
      <c r="AA4" s="59"/>
      <c r="AB4" s="59"/>
      <c r="AC4" s="59"/>
      <c r="AD4" s="59"/>
      <c r="AE4" s="611"/>
      <c r="AF4" s="995">
        <v>4160</v>
      </c>
      <c r="AG4" s="995"/>
      <c r="AH4" s="995"/>
      <c r="AI4" s="995"/>
      <c r="AJ4" s="995"/>
      <c r="AK4" s="995"/>
      <c r="AL4" s="603"/>
      <c r="AM4" s="603"/>
      <c r="AN4" s="603"/>
      <c r="AO4" s="603"/>
      <c r="AP4" s="603"/>
      <c r="AQ4" s="604"/>
      <c r="AR4" s="53"/>
      <c r="AS4" s="62"/>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62"/>
      <c r="BT4" s="62"/>
      <c r="BU4" s="62"/>
      <c r="BV4" s="62"/>
      <c r="BW4" s="53"/>
      <c r="BX4" s="592" t="s">
        <v>1053</v>
      </c>
      <c r="BY4" s="53"/>
      <c r="BZ4" s="53"/>
      <c r="CA4" s="53"/>
      <c r="CB4" s="53"/>
      <c r="CC4" s="53"/>
      <c r="CD4" s="53"/>
      <c r="CE4" s="53"/>
      <c r="CF4" s="53"/>
      <c r="CG4" s="53"/>
      <c r="CH4" s="53"/>
      <c r="CI4" s="53"/>
      <c r="CJ4" s="53"/>
      <c r="CK4" s="53"/>
      <c r="CL4" s="53"/>
      <c r="CM4" s="53"/>
      <c r="CN4" s="53"/>
      <c r="CO4" s="53"/>
      <c r="CP4" s="53"/>
      <c r="CQ4" s="53"/>
    </row>
    <row r="5" spans="1:95" ht="20.25">
      <c r="A5" s="51"/>
      <c r="B5" s="52"/>
      <c r="C5" s="52"/>
      <c r="D5" s="52"/>
      <c r="E5" s="52"/>
      <c r="F5" s="52"/>
      <c r="G5" s="52"/>
      <c r="H5" s="52"/>
      <c r="I5" s="52"/>
      <c r="J5" s="77" t="str">
        <f>"NET VALUATION TAXABLE "&amp;+'sheet 1'!$BX$2</f>
        <v>NET VALUATION TAXABLE 2013</v>
      </c>
      <c r="K5" s="52"/>
      <c r="L5" s="52"/>
      <c r="M5" s="52"/>
      <c r="N5" s="52"/>
      <c r="O5" s="52"/>
      <c r="P5" s="52"/>
      <c r="Q5" s="51"/>
      <c r="R5" s="52"/>
      <c r="S5" s="52"/>
      <c r="T5" s="52"/>
      <c r="U5" s="52"/>
      <c r="V5" s="52"/>
      <c r="W5" s="52"/>
      <c r="X5" s="52"/>
      <c r="Y5" s="52"/>
      <c r="Z5" s="52"/>
      <c r="AA5" s="52"/>
      <c r="AB5" s="60"/>
      <c r="AC5" s="59"/>
      <c r="AD5" s="59"/>
      <c r="AE5" s="612"/>
      <c r="AF5" s="993">
        <v>1182075500</v>
      </c>
      <c r="AG5" s="993"/>
      <c r="AH5" s="993"/>
      <c r="AI5" s="993"/>
      <c r="AJ5" s="993"/>
      <c r="AK5" s="993"/>
      <c r="AL5" s="993"/>
      <c r="AM5" s="993"/>
      <c r="AN5" s="993"/>
      <c r="AO5" s="993"/>
      <c r="AP5" s="655"/>
      <c r="AQ5" s="655"/>
      <c r="AR5" s="219"/>
      <c r="AS5" s="219"/>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92" t="s">
        <v>253</v>
      </c>
      <c r="BY5" s="53"/>
      <c r="BZ5" s="53"/>
      <c r="CA5" s="53"/>
      <c r="CB5" s="53"/>
      <c r="CC5" s="53"/>
      <c r="CD5" s="53"/>
      <c r="CE5" s="53"/>
      <c r="CF5" s="53"/>
      <c r="CG5" s="53"/>
      <c r="CH5" s="53"/>
      <c r="CI5" s="53"/>
      <c r="CJ5" s="53"/>
      <c r="CK5" s="53"/>
      <c r="CL5" s="53"/>
      <c r="CM5" s="53"/>
      <c r="CN5" s="53"/>
      <c r="CO5" s="53"/>
      <c r="CP5" s="53"/>
      <c r="CQ5" s="53"/>
    </row>
    <row r="6" spans="22:76" ht="20.25">
      <c r="V6" s="76" t="s">
        <v>277</v>
      </c>
      <c r="AE6" s="632"/>
      <c r="AF6" s="994">
        <v>1425</v>
      </c>
      <c r="AG6" s="994"/>
      <c r="AH6" s="994"/>
      <c r="AI6" s="994"/>
      <c r="AJ6" s="994"/>
      <c r="AK6" s="994"/>
      <c r="AL6" s="632"/>
      <c r="AM6" s="632"/>
      <c r="BX6" s="592" t="s">
        <v>254</v>
      </c>
    </row>
    <row r="7" spans="1:105" ht="20.25">
      <c r="A7" s="587" t="s">
        <v>238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3"/>
      <c r="CL7" s="53"/>
      <c r="CM7" s="53"/>
      <c r="CN7" s="53"/>
      <c r="CO7" s="53"/>
      <c r="CP7" s="53"/>
      <c r="CQ7" s="53"/>
      <c r="CR7" s="53"/>
      <c r="CS7" s="53"/>
      <c r="CT7" s="53"/>
      <c r="CU7" s="53"/>
      <c r="CV7" s="53"/>
      <c r="CW7" s="53"/>
      <c r="CX7" s="53"/>
      <c r="CY7" s="53"/>
      <c r="CZ7" s="53"/>
      <c r="DA7" s="53"/>
    </row>
    <row r="8" spans="1:105" ht="20.25">
      <c r="A8" s="587" t="str">
        <f>"COUNTIES - JANUARY 26, "&amp;+'sheet 1'!$BX$1</f>
        <v>COUNTIES - JANUARY 26, 2014</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3"/>
      <c r="CL8" s="53"/>
      <c r="CM8" s="53"/>
      <c r="CN8" s="53"/>
      <c r="CO8" s="53"/>
      <c r="CP8" s="53"/>
      <c r="CQ8" s="53"/>
      <c r="CR8" s="53"/>
      <c r="CS8" s="53"/>
      <c r="CT8" s="53"/>
      <c r="CU8" s="53"/>
      <c r="CV8" s="53"/>
      <c r="CW8" s="53"/>
      <c r="CX8" s="53"/>
      <c r="CY8" s="53"/>
      <c r="CZ8" s="53"/>
      <c r="DA8" s="53"/>
    </row>
    <row r="9" spans="1:105" ht="20.25">
      <c r="A9" s="587" t="str">
        <f>"MUNICIPALITIES - FEBRUARY 10, "&amp;+'sheet 1'!$BX$1</f>
        <v>MUNICIPALITIES - FEBRUARY 10, 2014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3"/>
      <c r="CL9" s="53"/>
      <c r="CM9" s="53"/>
      <c r="CN9" s="53"/>
      <c r="CO9" s="53"/>
      <c r="CP9" s="53"/>
      <c r="CQ9" s="53"/>
      <c r="CR9" s="53"/>
      <c r="CS9" s="53"/>
      <c r="CT9" s="53"/>
      <c r="CU9" s="53"/>
      <c r="CV9" s="53"/>
      <c r="CW9" s="53"/>
      <c r="CX9" s="53"/>
      <c r="CY9" s="53"/>
      <c r="CZ9" s="53"/>
      <c r="DA9" s="53"/>
    </row>
    <row r="11" ht="18.75">
      <c r="A11" s="17" t="s">
        <v>239</v>
      </c>
    </row>
    <row r="12" ht="18.75">
      <c r="A12" s="17" t="s">
        <v>240</v>
      </c>
    </row>
    <row r="13" ht="18.75">
      <c r="A13" s="17" t="s">
        <v>241</v>
      </c>
    </row>
    <row r="14" ht="18.75">
      <c r="A14" s="17" t="s">
        <v>242</v>
      </c>
    </row>
    <row r="15" ht="18.75">
      <c r="A15" s="17"/>
    </row>
    <row r="16" spans="1:92" ht="18.75">
      <c r="A16" s="992" t="s">
        <v>255</v>
      </c>
      <c r="B16" s="992"/>
      <c r="C16" s="992"/>
      <c r="D16" s="992"/>
      <c r="E16" s="992"/>
      <c r="F16" s="992"/>
      <c r="G16" s="992"/>
      <c r="H16" s="992"/>
      <c r="I16" s="992"/>
      <c r="J16" s="992"/>
      <c r="K16" s="992"/>
      <c r="L16" s="992"/>
      <c r="M16" s="992"/>
      <c r="N16" s="992"/>
      <c r="O16" s="992"/>
      <c r="P16" s="992"/>
      <c r="Q16" s="997" t="s">
        <v>243</v>
      </c>
      <c r="R16" s="997"/>
      <c r="S16" s="992" t="s">
        <v>256</v>
      </c>
      <c r="T16" s="992"/>
      <c r="U16" s="992"/>
      <c r="V16" s="992"/>
      <c r="W16" s="992"/>
      <c r="X16" s="992"/>
      <c r="Y16" s="992"/>
      <c r="Z16" s="992"/>
      <c r="AA16" s="992"/>
      <c r="AB16" s="992"/>
      <c r="AC16" s="992"/>
      <c r="AD16" s="992"/>
      <c r="AE16" s="992"/>
      <c r="AF16" s="992"/>
      <c r="AG16" s="992"/>
      <c r="AH16" s="992"/>
      <c r="AI16" s="59" t="s">
        <v>244</v>
      </c>
      <c r="AJ16" s="78" t="s">
        <v>245</v>
      </c>
      <c r="AK16" s="59"/>
      <c r="AL16" s="59"/>
      <c r="AM16" s="59"/>
      <c r="AN16" s="59"/>
      <c r="AO16" s="992" t="s">
        <v>76</v>
      </c>
      <c r="AP16" s="992"/>
      <c r="AQ16" s="992"/>
      <c r="AR16" s="992"/>
      <c r="AS16" s="992"/>
      <c r="AT16" s="992"/>
      <c r="AU16" s="992"/>
      <c r="AV16" s="992"/>
      <c r="AW16" s="992"/>
      <c r="AX16" s="992"/>
      <c r="AY16" s="992"/>
      <c r="AZ16" s="992"/>
      <c r="BA16" s="992"/>
      <c r="BB16" s="59"/>
      <c r="BC16" s="59"/>
      <c r="BD16" s="59"/>
      <c r="BE16" s="63"/>
      <c r="BG16" s="63"/>
      <c r="BH16" s="63"/>
      <c r="BI16" s="63"/>
      <c r="BJ16" s="63"/>
      <c r="BK16" s="63"/>
      <c r="BL16" s="63"/>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60"/>
      <c r="CL16" s="60"/>
      <c r="CM16" s="60"/>
      <c r="CN16" s="60"/>
    </row>
    <row r="18" spans="1:88" ht="18.75">
      <c r="A18" s="14" t="s">
        <v>246</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row>
    <row r="19" spans="1:88" ht="18.75">
      <c r="A19" s="14" t="s">
        <v>247</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row>
    <row r="20" spans="5:96" ht="15">
      <c r="E20" s="60"/>
      <c r="F20" s="60"/>
      <c r="G20" s="60"/>
      <c r="H20" s="60"/>
      <c r="I20" s="60"/>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row>
    <row r="21" spans="5:96" ht="34.5" customHeight="1">
      <c r="E21" s="60"/>
      <c r="F21" s="60"/>
      <c r="G21" s="60"/>
      <c r="H21" s="60"/>
      <c r="I21" s="60"/>
      <c r="J21" s="633"/>
      <c r="K21" s="10"/>
      <c r="L21" s="10"/>
      <c r="M21" s="66"/>
      <c r="N21" s="81" t="s">
        <v>248</v>
      </c>
      <c r="O21" s="68"/>
      <c r="P21" s="69"/>
      <c r="Q21" s="68"/>
      <c r="R21" s="73"/>
      <c r="S21" s="82" t="s">
        <v>249</v>
      </c>
      <c r="T21" s="68"/>
      <c r="U21" s="68"/>
      <c r="V21" s="68"/>
      <c r="W21" s="68"/>
      <c r="X21" s="68"/>
      <c r="Y21" s="69"/>
      <c r="Z21" s="68"/>
      <c r="AA21" s="68"/>
      <c r="AB21" s="68"/>
      <c r="AC21" s="68"/>
      <c r="AD21" s="68"/>
      <c r="AE21" s="68"/>
      <c r="AF21" s="68"/>
      <c r="AG21" s="68"/>
      <c r="AH21" s="68"/>
      <c r="AI21" s="68"/>
      <c r="AJ21" s="68"/>
      <c r="AK21" s="68"/>
      <c r="AL21" s="68"/>
      <c r="AM21" s="630"/>
      <c r="AN21" s="630"/>
      <c r="AO21" s="630"/>
      <c r="AP21" s="630"/>
      <c r="AQ21" s="631"/>
      <c r="AR21" s="632"/>
      <c r="AS21" s="632"/>
      <c r="AT21" s="632"/>
      <c r="AU21" s="629"/>
      <c r="AV21" s="79"/>
      <c r="AW21" s="79"/>
      <c r="AX21" s="79"/>
      <c r="AY21" s="79"/>
      <c r="AZ21" s="94"/>
      <c r="BA21" s="79"/>
      <c r="BB21" s="59"/>
      <c r="BC21" s="59"/>
      <c r="BD21" s="59"/>
      <c r="BE21" s="59"/>
      <c r="BF21" s="59"/>
      <c r="BG21" s="59"/>
      <c r="BH21" s="59"/>
      <c r="BI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60"/>
      <c r="CL21" s="60"/>
      <c r="CM21" s="60"/>
      <c r="CN21" s="60"/>
      <c r="CO21" s="60"/>
      <c r="CP21" s="60"/>
      <c r="CQ21" s="60"/>
      <c r="CR21" s="60"/>
    </row>
    <row r="22" spans="10:96" ht="40.5" customHeight="1">
      <c r="J22" s="11" t="s">
        <v>250</v>
      </c>
      <c r="K22" s="7"/>
      <c r="L22" s="7"/>
      <c r="M22" s="67"/>
      <c r="N22" s="55"/>
      <c r="O22" s="68"/>
      <c r="P22" s="64"/>
      <c r="Q22" s="64"/>
      <c r="R22" s="70"/>
      <c r="S22" s="64"/>
      <c r="T22" s="64"/>
      <c r="U22" s="64"/>
      <c r="V22" s="64"/>
      <c r="W22" s="64"/>
      <c r="X22" s="64"/>
      <c r="Y22" s="64"/>
      <c r="Z22" s="64"/>
      <c r="AA22" s="64"/>
      <c r="AB22" s="64"/>
      <c r="AC22" s="64"/>
      <c r="AD22" s="58"/>
      <c r="AE22" s="64"/>
      <c r="AF22" s="58"/>
      <c r="AG22" s="70"/>
      <c r="AH22" s="64"/>
      <c r="AI22" s="80" t="s">
        <v>251</v>
      </c>
      <c r="AJ22" s="64"/>
      <c r="AK22" s="64"/>
      <c r="AL22" s="64"/>
      <c r="AM22" s="64"/>
      <c r="AN22" s="64"/>
      <c r="AO22" s="64"/>
      <c r="AP22" s="64"/>
      <c r="AQ22" s="58"/>
      <c r="AR22" s="64"/>
      <c r="AS22" s="58"/>
      <c r="AT22" s="64"/>
      <c r="AU22" s="72"/>
      <c r="AV22" s="65"/>
      <c r="AW22" s="65"/>
      <c r="AX22" s="65"/>
      <c r="AY22" s="65"/>
      <c r="AZ22" s="65"/>
      <c r="BA22" s="65"/>
      <c r="BB22" s="65"/>
      <c r="BC22" s="65"/>
      <c r="BD22" s="65"/>
      <c r="BE22" s="65"/>
      <c r="BF22" s="65"/>
      <c r="BG22" s="65"/>
      <c r="BH22" s="65"/>
      <c r="BI22" s="65"/>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row>
    <row r="23" spans="10:96" ht="40.5" customHeight="1">
      <c r="J23" s="11">
        <v>2</v>
      </c>
      <c r="K23" s="7"/>
      <c r="L23" s="7"/>
      <c r="M23" s="67"/>
      <c r="N23" s="55"/>
      <c r="O23" s="68"/>
      <c r="P23" s="64"/>
      <c r="Q23" s="64"/>
      <c r="R23" s="70"/>
      <c r="S23" s="64"/>
      <c r="T23" s="64"/>
      <c r="U23" s="64"/>
      <c r="V23" s="64"/>
      <c r="W23" s="64"/>
      <c r="X23" s="64"/>
      <c r="Y23" s="64"/>
      <c r="Z23" s="64"/>
      <c r="AA23" s="64"/>
      <c r="AB23" s="64"/>
      <c r="AC23" s="64"/>
      <c r="AD23" s="58"/>
      <c r="AE23" s="64"/>
      <c r="AF23" s="58"/>
      <c r="AG23" s="70"/>
      <c r="AH23" s="64"/>
      <c r="AI23" s="80" t="s">
        <v>252</v>
      </c>
      <c r="AJ23" s="64"/>
      <c r="AK23" s="64"/>
      <c r="AL23" s="64"/>
      <c r="AM23" s="64"/>
      <c r="AN23" s="64"/>
      <c r="AO23" s="64"/>
      <c r="AP23" s="64"/>
      <c r="AQ23" s="64"/>
      <c r="AR23" s="64"/>
      <c r="AS23" s="58"/>
      <c r="AT23" s="64"/>
      <c r="AU23" s="72"/>
      <c r="AV23" s="65"/>
      <c r="AW23" s="65"/>
      <c r="AX23" s="65"/>
      <c r="AY23" s="65"/>
      <c r="AZ23" s="65"/>
      <c r="BA23" s="65"/>
      <c r="BB23" s="65"/>
      <c r="BC23" s="65"/>
      <c r="BD23" s="65"/>
      <c r="BE23" s="65"/>
      <c r="BF23" s="65"/>
      <c r="BG23" s="65"/>
      <c r="BH23" s="65"/>
      <c r="BI23" s="65"/>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row>
    <row r="24" ht="15">
      <c r="E24" s="60"/>
    </row>
    <row r="26" ht="18.75">
      <c r="A26" s="83" t="s">
        <v>262</v>
      </c>
    </row>
    <row r="27" ht="18.75">
      <c r="A27" s="83" t="s">
        <v>263</v>
      </c>
    </row>
    <row r="29" spans="1:96" ht="15">
      <c r="A29" s="1"/>
      <c r="B29" s="1"/>
      <c r="C29" s="1"/>
      <c r="D29" s="1"/>
      <c r="E29" s="1"/>
      <c r="F29" s="1"/>
      <c r="G29" s="1"/>
      <c r="H29" s="1"/>
      <c r="I29" s="1"/>
      <c r="J29" s="1"/>
      <c r="K29" s="1"/>
      <c r="L29" s="1"/>
      <c r="M29" s="1"/>
      <c r="N29" s="1"/>
      <c r="O29" s="1"/>
      <c r="P29" s="1"/>
      <c r="Q29" s="1"/>
      <c r="R29" s="1"/>
      <c r="S29" s="1"/>
      <c r="T29" s="1"/>
      <c r="U29" s="1"/>
      <c r="V29" s="1"/>
      <c r="X29" s="1"/>
      <c r="AA29" s="1" t="s">
        <v>264</v>
      </c>
      <c r="AB29" s="63"/>
      <c r="AC29" s="63"/>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0"/>
      <c r="CA29" s="60"/>
      <c r="CB29" s="60"/>
      <c r="CC29" s="60"/>
      <c r="CD29" s="60"/>
      <c r="CE29" s="60"/>
      <c r="CF29" s="60"/>
      <c r="CG29" s="60"/>
      <c r="CH29" s="60"/>
      <c r="CI29" s="60"/>
      <c r="CJ29" s="60"/>
      <c r="CK29" s="60"/>
      <c r="CL29" s="60"/>
      <c r="CM29" s="60"/>
      <c r="CN29" s="60"/>
      <c r="CO29" s="60"/>
      <c r="CP29" s="60"/>
      <c r="CQ29" s="60"/>
      <c r="CR29" s="60"/>
    </row>
    <row r="30" spans="28:96" ht="22.5" customHeight="1">
      <c r="AB30" s="60"/>
      <c r="AC30" s="60"/>
      <c r="AD30" s="223" t="s">
        <v>784</v>
      </c>
      <c r="AE30" s="634"/>
      <c r="AF30" s="223"/>
      <c r="AG30" s="223"/>
      <c r="AH30" s="223"/>
      <c r="AI30" s="223"/>
      <c r="AJ30" s="223"/>
      <c r="AK30" s="223"/>
      <c r="AL30" s="223"/>
      <c r="AM30" s="223"/>
      <c r="AN30" s="223"/>
      <c r="AO30" s="223"/>
      <c r="AP30" s="223"/>
      <c r="AQ30" s="223"/>
      <c r="AR30" s="223"/>
      <c r="AS30" s="223"/>
      <c r="AT30" s="224"/>
      <c r="AU30" s="224"/>
      <c r="AV30" s="224"/>
      <c r="AW30" s="224"/>
      <c r="AX30" s="224"/>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row>
    <row r="31" spans="1:96" ht="15">
      <c r="A31" s="1"/>
      <c r="B31" s="1"/>
      <c r="C31" s="1"/>
      <c r="D31" s="1"/>
      <c r="E31" s="1"/>
      <c r="F31" s="1"/>
      <c r="G31" s="1"/>
      <c r="H31" s="1"/>
      <c r="I31" s="1"/>
      <c r="J31" s="1"/>
      <c r="K31" s="1"/>
      <c r="L31" s="1"/>
      <c r="M31" s="1"/>
      <c r="N31" s="1"/>
      <c r="O31" s="1"/>
      <c r="P31" s="1"/>
      <c r="Q31" s="1"/>
      <c r="R31" s="1"/>
      <c r="S31" s="1"/>
      <c r="T31" s="1"/>
      <c r="U31" s="1"/>
      <c r="V31" s="1"/>
      <c r="X31" s="1"/>
      <c r="AA31" s="1" t="s">
        <v>265</v>
      </c>
      <c r="AB31" s="63"/>
      <c r="AC31" s="63"/>
      <c r="AD31" s="221" t="s">
        <v>457</v>
      </c>
      <c r="AE31" s="221"/>
      <c r="AF31" s="221"/>
      <c r="AG31" s="221"/>
      <c r="AH31" s="221"/>
      <c r="AI31" s="221"/>
      <c r="AJ31" s="221"/>
      <c r="AK31" s="221"/>
      <c r="AL31" s="221"/>
      <c r="AM31" s="221"/>
      <c r="AN31" s="221"/>
      <c r="AO31" s="221"/>
      <c r="AP31" s="221"/>
      <c r="AQ31" s="221"/>
      <c r="AR31" s="221"/>
      <c r="AS31" s="221"/>
      <c r="AT31" s="221"/>
      <c r="AU31" s="221"/>
      <c r="AV31" s="221"/>
      <c r="AW31" s="221"/>
      <c r="AX31" s="221"/>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0"/>
      <c r="CA31" s="60"/>
      <c r="CB31" s="60"/>
      <c r="CC31" s="60"/>
      <c r="CD31" s="60"/>
      <c r="CE31" s="60"/>
      <c r="CF31" s="60"/>
      <c r="CG31" s="60"/>
      <c r="CH31" s="60"/>
      <c r="CI31" s="60"/>
      <c r="CJ31" s="60"/>
      <c r="CK31" s="60"/>
      <c r="CL31" s="60"/>
      <c r="CM31" s="60"/>
      <c r="CN31" s="60"/>
      <c r="CO31" s="60"/>
      <c r="CP31" s="60"/>
      <c r="CQ31" s="60"/>
      <c r="CR31" s="60"/>
    </row>
    <row r="33" spans="1:102" ht="18.75">
      <c r="A33" s="588" t="s">
        <v>266</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64"/>
      <c r="AZ33" s="64"/>
      <c r="BA33" s="64"/>
      <c r="BB33" s="64"/>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0"/>
      <c r="CL33" s="60"/>
      <c r="CM33" s="60"/>
      <c r="CN33" s="60"/>
      <c r="CO33" s="60"/>
      <c r="CP33" s="60"/>
      <c r="CQ33" s="60"/>
      <c r="CR33" s="60"/>
      <c r="CS33" s="60"/>
      <c r="CT33" s="60"/>
      <c r="CU33" s="60"/>
      <c r="CV33" s="60"/>
      <c r="CW33" s="60"/>
      <c r="CX33" s="60"/>
    </row>
    <row r="36" spans="1:22" ht="21" thickBot="1">
      <c r="A36" s="98" t="s">
        <v>267</v>
      </c>
      <c r="B36" s="1"/>
      <c r="C36" s="1"/>
      <c r="D36" s="1"/>
      <c r="E36" s="1"/>
      <c r="F36" s="1"/>
      <c r="G36" s="63"/>
      <c r="H36" s="63"/>
      <c r="I36" s="71"/>
      <c r="J36" s="71"/>
      <c r="K36" s="71"/>
      <c r="L36" s="71"/>
      <c r="M36" s="71"/>
      <c r="N36" s="71"/>
      <c r="O36" s="71"/>
      <c r="P36" s="71"/>
      <c r="Q36" s="71"/>
      <c r="R36" s="71"/>
      <c r="S36" s="71"/>
      <c r="T36" s="63"/>
      <c r="U36" s="63"/>
      <c r="V36" s="63"/>
    </row>
    <row r="37" spans="1:22" ht="18.75">
      <c r="A37" s="742"/>
      <c r="B37" s="1"/>
      <c r="C37" s="1"/>
      <c r="D37" s="1"/>
      <c r="E37" s="1"/>
      <c r="F37" s="1"/>
      <c r="G37" s="63"/>
      <c r="H37" s="63"/>
      <c r="I37" s="63"/>
      <c r="J37" s="63"/>
      <c r="K37" s="63"/>
      <c r="L37" s="63"/>
      <c r="M37" s="63"/>
      <c r="N37" s="63"/>
      <c r="O37" s="63"/>
      <c r="P37" s="63"/>
      <c r="Q37" s="63"/>
      <c r="R37" s="63"/>
      <c r="S37" s="63"/>
      <c r="T37" s="63"/>
      <c r="U37" s="63"/>
      <c r="V37" s="63"/>
    </row>
    <row r="39" ht="18.75">
      <c r="A39" s="74" t="s">
        <v>780</v>
      </c>
    </row>
    <row r="40" ht="18.75">
      <c r="A40" s="826" t="s">
        <v>781</v>
      </c>
    </row>
    <row r="41" ht="18.75">
      <c r="A41" s="74" t="s">
        <v>268</v>
      </c>
    </row>
    <row r="42" ht="18.75">
      <c r="A42" s="74" t="s">
        <v>269</v>
      </c>
    </row>
    <row r="43" ht="18.75">
      <c r="A43" s="74" t="s">
        <v>270</v>
      </c>
    </row>
    <row r="44" ht="18.75">
      <c r="A44" s="74" t="s">
        <v>271</v>
      </c>
    </row>
    <row r="45" ht="15.75">
      <c r="A45" s="8"/>
    </row>
    <row r="46" spans="1:68" ht="18.75">
      <c r="A46" s="74" t="s">
        <v>272</v>
      </c>
      <c r="B46" s="1"/>
      <c r="C46" s="1"/>
      <c r="D46" s="1"/>
      <c r="E46" s="1"/>
      <c r="F46" s="1"/>
      <c r="G46" s="1"/>
      <c r="H46" s="1"/>
      <c r="I46" s="1"/>
      <c r="J46" s="1"/>
      <c r="K46" s="1"/>
      <c r="L46" s="1"/>
      <c r="M46" s="1"/>
      <c r="N46" s="1"/>
      <c r="O46" s="63"/>
      <c r="P46" s="60"/>
      <c r="Q46" s="992" t="s">
        <v>1077</v>
      </c>
      <c r="R46" s="992"/>
      <c r="S46" s="992"/>
      <c r="T46" s="992"/>
      <c r="U46" s="992"/>
      <c r="V46" s="992"/>
      <c r="W46" s="992"/>
      <c r="X46" s="992"/>
      <c r="Y46" s="992"/>
      <c r="Z46" s="992"/>
      <c r="AA46" s="992"/>
      <c r="AB46" s="992"/>
      <c r="AC46" s="992"/>
      <c r="AD46" s="992"/>
      <c r="AE46" s="992"/>
      <c r="AF46" s="992"/>
      <c r="AG46" s="992"/>
      <c r="AH46" s="992"/>
      <c r="AI46" s="992"/>
      <c r="AJ46" s="992"/>
      <c r="AK46" s="992"/>
      <c r="AL46" s="992"/>
      <c r="AM46" t="s">
        <v>244</v>
      </c>
      <c r="AN46" s="83" t="s">
        <v>273</v>
      </c>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row>
    <row r="47" spans="1:80" ht="18.75">
      <c r="A47" s="74" t="s">
        <v>274</v>
      </c>
      <c r="B47" s="1"/>
      <c r="C47" s="1"/>
      <c r="D47" s="1"/>
      <c r="E47" s="1"/>
      <c r="F47" s="1"/>
      <c r="G47" s="1"/>
      <c r="H47" s="1"/>
      <c r="I47" s="992"/>
      <c r="J47" s="992"/>
      <c r="K47" s="992"/>
      <c r="L47" s="992"/>
      <c r="M47" s="992"/>
      <c r="N47" s="992"/>
      <c r="O47" s="992"/>
      <c r="P47" s="1" t="s">
        <v>244</v>
      </c>
      <c r="Q47" s="74" t="s">
        <v>275</v>
      </c>
      <c r="R47" s="63"/>
      <c r="S47" s="63"/>
      <c r="T47" s="63"/>
      <c r="U47" s="221"/>
      <c r="V47" s="221"/>
      <c r="W47" s="221"/>
      <c r="X47" s="221"/>
      <c r="Y47" s="221"/>
      <c r="Z47" s="221"/>
      <c r="AA47" s="221"/>
      <c r="AB47" s="221"/>
      <c r="AC47" s="221" t="str">
        <f>A16</f>
        <v>BOROUGH</v>
      </c>
      <c r="AD47" s="221"/>
      <c r="AE47" s="221"/>
      <c r="AF47" s="221"/>
      <c r="AG47" s="221"/>
      <c r="AH47" s="225"/>
      <c r="AI47" s="225"/>
      <c r="AJ47" s="225"/>
      <c r="AK47" s="225"/>
      <c r="AL47" s="225"/>
      <c r="AM47" s="225"/>
      <c r="AN47" s="225"/>
      <c r="AO47" s="225"/>
      <c r="AP47" s="225"/>
      <c r="AQ47" s="225"/>
      <c r="AR47" s="225"/>
      <c r="AS47" s="225"/>
      <c r="AT47" s="225"/>
      <c r="AU47" s="225"/>
      <c r="AV47" s="83" t="s">
        <v>243</v>
      </c>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row>
    <row r="48" spans="1:76" ht="18.75">
      <c r="A48" s="996" t="str">
        <f>S16</f>
        <v>MOUNTAIN LAKES</v>
      </c>
      <c r="B48" s="996"/>
      <c r="C48" s="996"/>
      <c r="D48" s="996"/>
      <c r="E48" s="996"/>
      <c r="F48" s="996"/>
      <c r="G48" s="996"/>
      <c r="H48" s="996"/>
      <c r="I48" s="996"/>
      <c r="J48" s="996"/>
      <c r="K48" s="996"/>
      <c r="L48" s="996"/>
      <c r="M48" s="996"/>
      <c r="N48" s="996"/>
      <c r="O48" s="996"/>
      <c r="P48" s="1" t="s">
        <v>244</v>
      </c>
      <c r="Q48" s="74" t="s">
        <v>245</v>
      </c>
      <c r="R48" s="63"/>
      <c r="S48" s="63"/>
      <c r="T48" s="63"/>
      <c r="U48" s="63"/>
      <c r="V48" s="63"/>
      <c r="W48" s="992" t="str">
        <f>AO16</f>
        <v>MORRIS</v>
      </c>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83" t="s">
        <v>276</v>
      </c>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row>
    <row r="49" ht="18.75">
      <c r="A49" s="74" t="s">
        <v>281</v>
      </c>
    </row>
    <row r="50" ht="18.75">
      <c r="A50" s="74" t="str">
        <f>"December 31, "&amp;+'sheet 1'!$BX$2&amp;+", completely in compliance with N.J.S. 40A:5-12, as ammended.  I also give complete assurances "</f>
        <v>December 31, 2013, completely in compliance with N.J.S. 40A:5-12, as ammended.  I also give complete assurances </v>
      </c>
    </row>
    <row r="51" ht="18.75">
      <c r="A51" s="74" t="s">
        <v>282</v>
      </c>
    </row>
    <row r="52" ht="18.75">
      <c r="A52" s="74" t="str">
        <f>"ment Services, including the verification of cash balances as of December 31, "&amp;+'sheet 1'!$BX$2</f>
        <v>ment Services, including the verification of cash balances as of December 31, 2013</v>
      </c>
    </row>
    <row r="53" ht="15.75">
      <c r="A53" s="8"/>
    </row>
    <row r="54" spans="1:74" ht="18.75">
      <c r="A54" s="1"/>
      <c r="B54" s="1"/>
      <c r="C54" s="1"/>
      <c r="D54" s="1"/>
      <c r="F54" s="74" t="s">
        <v>283</v>
      </c>
      <c r="G54" s="1"/>
      <c r="I54" s="1"/>
      <c r="J54" s="63"/>
      <c r="K54" s="64"/>
      <c r="L54" s="64"/>
      <c r="M54" s="64"/>
      <c r="N54" s="64"/>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64"/>
      <c r="AT54" s="64"/>
      <c r="AU54" s="64"/>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0"/>
    </row>
    <row r="55" spans="1:74" ht="13.5" customHeight="1">
      <c r="A55" s="1"/>
      <c r="B55" s="1"/>
      <c r="C55" s="1"/>
      <c r="D55" s="1"/>
      <c r="F55" s="74"/>
      <c r="G55" s="1"/>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row>
    <row r="56" spans="1:74" ht="18.75">
      <c r="A56" s="1"/>
      <c r="B56" s="1"/>
      <c r="C56" s="1"/>
      <c r="D56" s="1"/>
      <c r="F56" s="74" t="s">
        <v>265</v>
      </c>
      <c r="G56" s="1"/>
      <c r="I56" s="63"/>
      <c r="J56" s="63"/>
      <c r="K56" s="221" t="s">
        <v>1078</v>
      </c>
      <c r="L56" s="221"/>
      <c r="M56" s="221"/>
      <c r="N56" s="221"/>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1"/>
      <c r="AT56" s="221"/>
      <c r="AU56" s="221"/>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0"/>
    </row>
    <row r="57" spans="1:74" ht="13.5" customHeight="1">
      <c r="A57" s="1"/>
      <c r="B57" s="1"/>
      <c r="C57" s="1"/>
      <c r="D57" s="1"/>
      <c r="F57" s="74"/>
      <c r="G57" s="1"/>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4"/>
      <c r="AT57" s="224"/>
      <c r="AU57" s="224"/>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row>
    <row r="58" spans="1:74" ht="18.75">
      <c r="A58" s="1"/>
      <c r="B58" s="1"/>
      <c r="C58" s="1"/>
      <c r="D58" s="1"/>
      <c r="F58" s="74" t="s">
        <v>284</v>
      </c>
      <c r="G58" s="1"/>
      <c r="I58" s="1"/>
      <c r="J58" s="63"/>
      <c r="K58" s="613" t="s">
        <v>257</v>
      </c>
      <c r="L58" s="221"/>
      <c r="M58" s="221"/>
      <c r="N58" s="221"/>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1"/>
      <c r="AT58" s="221"/>
      <c r="AU58" s="221"/>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0"/>
    </row>
    <row r="59" spans="1:74" ht="13.5" customHeight="1">
      <c r="A59" s="1"/>
      <c r="B59" s="1"/>
      <c r="C59" s="1"/>
      <c r="D59" s="1"/>
      <c r="E59" s="60"/>
      <c r="F59" s="8"/>
      <c r="G59" s="1"/>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row>
    <row r="60" spans="1:74" ht="18.75">
      <c r="A60" s="1"/>
      <c r="B60" s="1"/>
      <c r="C60" s="1"/>
      <c r="D60" s="1"/>
      <c r="F60" s="74" t="s">
        <v>285</v>
      </c>
      <c r="G60" s="1"/>
      <c r="I60" s="1"/>
      <c r="J60" s="1"/>
      <c r="K60" s="1"/>
      <c r="L60" s="1"/>
      <c r="M60" s="63"/>
      <c r="N60" s="613" t="s">
        <v>258</v>
      </c>
      <c r="O60" s="221"/>
      <c r="P60" s="221"/>
      <c r="Q60" s="221"/>
      <c r="R60" s="221"/>
      <c r="S60" s="221"/>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1"/>
      <c r="AT60" s="221"/>
      <c r="AU60" s="221"/>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0"/>
    </row>
    <row r="61" spans="45:74" ht="15">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row>
    <row r="62" spans="6:47" ht="18.75">
      <c r="F62" s="74" t="s">
        <v>779</v>
      </c>
      <c r="G62" s="1"/>
      <c r="I62" s="1"/>
      <c r="J62" s="1"/>
      <c r="K62" s="1"/>
      <c r="L62" s="1"/>
      <c r="M62" s="63"/>
      <c r="N62" s="613" t="s">
        <v>259</v>
      </c>
      <c r="O62" s="221"/>
      <c r="P62" s="221"/>
      <c r="Q62" s="221"/>
      <c r="R62" s="221"/>
      <c r="S62" s="221"/>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1"/>
      <c r="AT62" s="221"/>
      <c r="AU62" s="221"/>
    </row>
    <row r="63" spans="6:47" ht="18.75">
      <c r="F63" s="74"/>
      <c r="G63" s="1"/>
      <c r="I63" s="1"/>
      <c r="J63" s="1"/>
      <c r="K63" s="1"/>
      <c r="L63" s="1"/>
      <c r="M63" s="63"/>
      <c r="N63" s="825"/>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row>
    <row r="64" spans="1:7" ht="18.75">
      <c r="A64" s="1"/>
      <c r="B64" s="1"/>
      <c r="C64" s="1"/>
      <c r="D64" s="74" t="s">
        <v>286</v>
      </c>
      <c r="E64" s="1"/>
      <c r="G64" s="1"/>
    </row>
    <row r="65" spans="1:7" ht="18.75">
      <c r="A65" s="1"/>
      <c r="B65" s="1"/>
      <c r="C65" s="1"/>
      <c r="D65" s="74" t="s">
        <v>287</v>
      </c>
      <c r="E65" s="1"/>
      <c r="G65" s="1"/>
    </row>
    <row r="66" spans="1:7" ht="18.75">
      <c r="A66" s="1"/>
      <c r="B66" s="1"/>
      <c r="C66" s="1"/>
      <c r="D66" s="74" t="s">
        <v>288</v>
      </c>
      <c r="E66" s="1"/>
      <c r="G66" s="1"/>
    </row>
    <row r="67" spans="1:7" ht="18.75">
      <c r="A67" s="1"/>
      <c r="B67" s="1"/>
      <c r="C67" s="1"/>
      <c r="D67" s="74" t="s">
        <v>289</v>
      </c>
      <c r="E67" s="1"/>
      <c r="G67" s="1"/>
    </row>
    <row r="69" spans="1:88" ht="18.75">
      <c r="A69" s="85" t="s">
        <v>290</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row>
  </sheetData>
  <sheetProtection/>
  <mergeCells count="11">
    <mergeCell ref="S16:AH16"/>
    <mergeCell ref="I47:O47"/>
    <mergeCell ref="AF5:AO5"/>
    <mergeCell ref="AF6:AK6"/>
    <mergeCell ref="A16:P16"/>
    <mergeCell ref="AF4:AK4"/>
    <mergeCell ref="A48:O48"/>
    <mergeCell ref="W48:AR48"/>
    <mergeCell ref="Q16:R16"/>
    <mergeCell ref="Q46:AL46"/>
    <mergeCell ref="AO16:BA16"/>
  </mergeCells>
  <printOptions horizontalCentered="1" verticalCentered="1"/>
  <pageMargins left="0.25" right="0.25" top="0.25" bottom="0.25" header="0.5" footer="0.5"/>
  <pageSetup fitToHeight="1" fitToWidth="1" horizontalDpi="600" verticalDpi="600" orientation="portrait" paperSize="5" scale="76" r:id="rId1"/>
</worksheet>
</file>

<file path=xl/worksheets/sheet10.xml><?xml version="1.0" encoding="utf-8"?>
<worksheet xmlns="http://schemas.openxmlformats.org/spreadsheetml/2006/main" xmlns:r="http://schemas.openxmlformats.org/officeDocument/2006/relationships">
  <sheetPr codeName="Sheet9" transitionEvaluation="1"/>
  <dimension ref="A1:E47"/>
  <sheetViews>
    <sheetView tabSelected="1" zoomScalePageLayoutView="0" workbookViewId="0" topLeftCell="A1">
      <selection activeCell="A19" sqref="A19"/>
    </sheetView>
  </sheetViews>
  <sheetFormatPr defaultColWidth="9.77734375" defaultRowHeight="15"/>
  <cols>
    <col min="1" max="1" width="46.77734375" style="0" customWidth="1"/>
    <col min="2" max="2" width="0.88671875" style="0" customWidth="1"/>
    <col min="3" max="3" width="13.77734375" style="0" customWidth="1"/>
    <col min="4" max="4" width="0.88671875" style="0" customWidth="1"/>
    <col min="5" max="5" width="13.77734375" style="0" customWidth="1"/>
  </cols>
  <sheetData>
    <row r="1" spans="1:5" ht="22.5">
      <c r="A1" s="2" t="s">
        <v>360</v>
      </c>
      <c r="B1" s="3"/>
      <c r="C1" s="3"/>
      <c r="D1" s="3"/>
      <c r="E1" s="3"/>
    </row>
    <row r="2" spans="1:5" ht="22.5">
      <c r="A2" s="2" t="s">
        <v>368</v>
      </c>
      <c r="B2" s="3"/>
      <c r="C2" s="3"/>
      <c r="D2" s="3"/>
      <c r="E2" s="3"/>
    </row>
    <row r="3" spans="1:5" ht="15.75">
      <c r="A3" s="452" t="s">
        <v>369</v>
      </c>
      <c r="B3" s="3"/>
      <c r="C3" s="3"/>
      <c r="D3" s="3"/>
      <c r="E3" s="3"/>
    </row>
    <row r="4" spans="1:5" ht="15.75">
      <c r="A4" s="131" t="str">
        <f>"AS AT DECEMBER 31, "&amp;+'sheet 1'!$BX$2</f>
        <v>AS AT DECEMBER 31, 2013</v>
      </c>
      <c r="B4" s="3"/>
      <c r="C4" s="3"/>
      <c r="D4" s="3"/>
      <c r="E4" s="3"/>
    </row>
    <row r="5" spans="1:5" ht="15">
      <c r="A5" s="1"/>
      <c r="B5" s="1"/>
      <c r="C5" s="1"/>
      <c r="D5" s="1"/>
      <c r="E5" s="1"/>
    </row>
    <row r="6" spans="1:5" ht="3.75" customHeight="1">
      <c r="A6" s="10"/>
      <c r="B6" s="10"/>
      <c r="C6" s="10"/>
      <c r="D6" s="10"/>
      <c r="E6" s="10"/>
    </row>
    <row r="7" spans="1:5" ht="15">
      <c r="A7" s="34"/>
      <c r="B7" s="34"/>
      <c r="C7" s="34"/>
      <c r="D7" s="34"/>
      <c r="E7" s="20"/>
    </row>
    <row r="8" spans="1:5" ht="15.75">
      <c r="A8" s="605" t="s">
        <v>363</v>
      </c>
      <c r="B8" s="606"/>
      <c r="C8" s="605" t="s">
        <v>364</v>
      </c>
      <c r="D8" s="606"/>
      <c r="E8" s="607" t="s">
        <v>365</v>
      </c>
    </row>
    <row r="9" spans="1:5" ht="15">
      <c r="A9" s="12"/>
      <c r="B9" s="12"/>
      <c r="C9" s="12"/>
      <c r="D9" s="12"/>
      <c r="E9" s="5"/>
    </row>
    <row r="10" spans="1:5" ht="3.75" customHeight="1">
      <c r="A10" s="12"/>
      <c r="B10" s="12"/>
      <c r="C10" s="12"/>
      <c r="D10" s="12"/>
      <c r="E10" s="5"/>
    </row>
    <row r="11" spans="1:5" ht="24" customHeight="1">
      <c r="A11" s="228" t="s">
        <v>232</v>
      </c>
      <c r="B11" s="12"/>
      <c r="C11" s="383"/>
      <c r="D11" s="12"/>
      <c r="E11" s="833"/>
    </row>
    <row r="12" spans="1:5" ht="24" customHeight="1">
      <c r="A12" s="228" t="s">
        <v>233</v>
      </c>
      <c r="B12" s="12"/>
      <c r="C12" s="627">
        <v>0</v>
      </c>
      <c r="D12" s="12"/>
      <c r="E12" s="457">
        <v>0</v>
      </c>
    </row>
    <row r="13" spans="1:5" ht="24" customHeight="1">
      <c r="A13" s="228" t="s">
        <v>299</v>
      </c>
      <c r="B13" s="5"/>
      <c r="C13" s="823"/>
      <c r="D13" s="45"/>
      <c r="E13" s="833"/>
    </row>
    <row r="14" spans="1:5" ht="24" customHeight="1">
      <c r="A14" s="228" t="s">
        <v>233</v>
      </c>
      <c r="B14" s="5"/>
      <c r="C14" s="834"/>
      <c r="D14" s="45"/>
      <c r="E14" s="833"/>
    </row>
    <row r="15" spans="1:5" ht="24" customHeight="1">
      <c r="A15" s="964" t="s">
        <v>145</v>
      </c>
      <c r="B15" s="5"/>
      <c r="C15" s="834"/>
      <c r="D15" s="47"/>
      <c r="E15" s="833"/>
    </row>
    <row r="16" spans="1:5" ht="24" customHeight="1" hidden="1">
      <c r="A16" s="228" t="s">
        <v>409</v>
      </c>
      <c r="B16" s="5"/>
      <c r="C16" s="823"/>
      <c r="D16" s="41"/>
      <c r="E16" s="833">
        <v>0</v>
      </c>
    </row>
    <row r="17" spans="1:5" ht="24" customHeight="1">
      <c r="A17" s="228" t="s">
        <v>297</v>
      </c>
      <c r="B17" s="5"/>
      <c r="C17" s="823"/>
      <c r="D17" s="47"/>
      <c r="E17" s="913"/>
    </row>
    <row r="18" spans="1:5" ht="24" customHeight="1">
      <c r="A18" s="228" t="s">
        <v>298</v>
      </c>
      <c r="B18" s="5"/>
      <c r="C18" s="823"/>
      <c r="D18" s="45"/>
      <c r="E18" s="913"/>
    </row>
    <row r="19" spans="1:5" ht="24" customHeight="1" thickBot="1">
      <c r="A19" s="228" t="s">
        <v>409</v>
      </c>
      <c r="B19" s="12"/>
      <c r="C19" s="852">
        <v>0</v>
      </c>
      <c r="D19" s="918"/>
      <c r="E19" s="853">
        <v>0</v>
      </c>
    </row>
    <row r="20" spans="1:5" ht="24" customHeight="1" thickTop="1">
      <c r="A20" s="228"/>
      <c r="B20" s="5"/>
      <c r="C20" s="854"/>
      <c r="D20" s="917"/>
      <c r="E20" s="914"/>
    </row>
    <row r="21" spans="1:5" ht="24" customHeight="1">
      <c r="A21" s="228"/>
      <c r="B21" s="12"/>
      <c r="C21" s="835">
        <f>SUM(C12:C19)</f>
        <v>0</v>
      </c>
      <c r="D21" s="916"/>
      <c r="E21" s="915">
        <f>SUM(E12:E19)</f>
        <v>0</v>
      </c>
    </row>
    <row r="22" spans="1:5" ht="24" customHeight="1">
      <c r="A22" s="228"/>
      <c r="B22" s="12"/>
      <c r="C22" s="383"/>
      <c r="D22" s="12"/>
      <c r="E22" s="399"/>
    </row>
    <row r="23" spans="1:5" ht="24" customHeight="1">
      <c r="A23" s="228"/>
      <c r="B23" s="12"/>
      <c r="C23" s="626"/>
      <c r="D23" s="5"/>
      <c r="E23" s="645"/>
    </row>
    <row r="24" spans="1:5" ht="24" customHeight="1">
      <c r="A24" s="228"/>
      <c r="B24" s="12"/>
      <c r="C24" s="626"/>
      <c r="D24" s="12"/>
      <c r="E24" s="628"/>
    </row>
    <row r="25" spans="1:5" ht="24" customHeight="1">
      <c r="A25" s="228"/>
      <c r="B25" s="12"/>
      <c r="C25" s="383"/>
      <c r="D25" s="12"/>
      <c r="E25" s="451"/>
    </row>
    <row r="26" spans="1:5" ht="24" customHeight="1">
      <c r="A26" s="228"/>
      <c r="B26" s="12"/>
      <c r="C26" s="627"/>
      <c r="D26" s="12"/>
      <c r="E26" s="451"/>
    </row>
    <row r="27" spans="1:5" ht="24" customHeight="1">
      <c r="A27" s="228"/>
      <c r="B27" s="12"/>
      <c r="C27" s="823"/>
      <c r="D27" s="19"/>
      <c r="E27" s="824"/>
    </row>
    <row r="28" spans="1:5" ht="24" customHeight="1">
      <c r="A28" s="228"/>
      <c r="B28" s="12"/>
      <c r="C28" s="703"/>
      <c r="D28" s="12"/>
      <c r="E28" s="462"/>
    </row>
    <row r="29" spans="1:5" ht="24" customHeight="1">
      <c r="A29" s="228"/>
      <c r="B29" s="12"/>
      <c r="C29" s="675"/>
      <c r="D29" s="733"/>
      <c r="E29" s="676"/>
    </row>
    <row r="30" spans="1:5" ht="24" customHeight="1">
      <c r="A30" s="228"/>
      <c r="B30" s="12"/>
      <c r="C30" s="383"/>
      <c r="D30" s="12"/>
      <c r="E30" s="462"/>
    </row>
    <row r="31" spans="1:5" ht="24" customHeight="1">
      <c r="A31" s="228"/>
      <c r="B31" s="12"/>
      <c r="C31" s="626"/>
      <c r="D31" s="5"/>
      <c r="E31" s="645"/>
    </row>
    <row r="32" spans="1:5" ht="24" customHeight="1">
      <c r="A32" s="228"/>
      <c r="B32" s="12"/>
      <c r="C32" s="383"/>
      <c r="D32" s="12"/>
      <c r="E32" s="451"/>
    </row>
    <row r="33" spans="1:5" ht="24" customHeight="1">
      <c r="A33" s="228"/>
      <c r="B33" s="12"/>
      <c r="C33" s="383"/>
      <c r="D33" s="12"/>
      <c r="E33" s="451"/>
    </row>
    <row r="34" spans="1:5" ht="24" customHeight="1">
      <c r="A34" s="228"/>
      <c r="B34" s="12"/>
      <c r="C34" s="383"/>
      <c r="D34" s="12"/>
      <c r="E34" s="451"/>
    </row>
    <row r="35" spans="1:5" ht="24" customHeight="1">
      <c r="A35" s="228"/>
      <c r="B35" s="12"/>
      <c r="C35" s="383"/>
      <c r="D35" s="12"/>
      <c r="E35" s="451"/>
    </row>
    <row r="36" spans="1:5" ht="24" customHeight="1">
      <c r="A36" s="228"/>
      <c r="B36" s="12"/>
      <c r="C36" s="383"/>
      <c r="D36" s="12"/>
      <c r="E36" s="451"/>
    </row>
    <row r="37" spans="1:5" ht="24" customHeight="1">
      <c r="A37" s="228"/>
      <c r="B37" s="12"/>
      <c r="C37" s="383"/>
      <c r="D37" s="12"/>
      <c r="E37" s="451"/>
    </row>
    <row r="38" spans="1:5" ht="24" customHeight="1">
      <c r="A38" s="228"/>
      <c r="B38" s="12"/>
      <c r="C38" s="383"/>
      <c r="D38" s="12"/>
      <c r="E38" s="451"/>
    </row>
    <row r="39" spans="1:5" ht="24" customHeight="1">
      <c r="A39" s="228"/>
      <c r="B39" s="12"/>
      <c r="C39" s="383"/>
      <c r="D39" s="12"/>
      <c r="E39" s="451"/>
    </row>
    <row r="40" spans="1:5" ht="24" customHeight="1">
      <c r="A40" s="228"/>
      <c r="B40" s="12"/>
      <c r="C40" s="383"/>
      <c r="D40" s="12"/>
      <c r="E40" s="451"/>
    </row>
    <row r="41" spans="1:5" ht="24" customHeight="1">
      <c r="A41" s="228"/>
      <c r="B41" s="12"/>
      <c r="C41" s="383"/>
      <c r="D41" s="12"/>
      <c r="E41" s="451"/>
    </row>
    <row r="42" spans="1:5" ht="15">
      <c r="A42" s="1"/>
      <c r="B42" s="1"/>
      <c r="C42" s="1"/>
      <c r="D42" s="1"/>
      <c r="E42" s="1"/>
    </row>
    <row r="43" spans="1:5" ht="15.75">
      <c r="A43" s="445" t="s">
        <v>366</v>
      </c>
      <c r="B43" s="3"/>
      <c r="C43" s="3"/>
      <c r="D43" s="3"/>
      <c r="E43" s="3"/>
    </row>
    <row r="44" spans="1:5" ht="15">
      <c r="A44" s="38" t="s">
        <v>370</v>
      </c>
      <c r="B44" s="1"/>
      <c r="C44" s="1"/>
      <c r="D44" s="1"/>
      <c r="E44" s="1"/>
    </row>
    <row r="45" spans="1:5" ht="15">
      <c r="A45" s="39" t="s">
        <v>371</v>
      </c>
      <c r="B45" s="15"/>
      <c r="C45" s="15"/>
      <c r="D45" s="15"/>
      <c r="E45" s="15"/>
    </row>
    <row r="46" ht="15">
      <c r="A46" s="40"/>
    </row>
    <row r="47" spans="1:5" ht="15.75">
      <c r="A47" s="1019" t="s">
        <v>372</v>
      </c>
      <c r="B47" s="1019"/>
      <c r="C47" s="1019"/>
      <c r="D47" s="1019"/>
      <c r="E47" s="1019"/>
    </row>
  </sheetData>
  <sheetProtection/>
  <mergeCells count="1">
    <mergeCell ref="A47:E47"/>
  </mergeCells>
  <printOptions horizontalCentered="1" verticalCentered="1"/>
  <pageMargins left="0.5" right="0.5" top="0" bottom="0" header="0.5" footer="0.5"/>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codeName="Sheet10" transitionEvaluation="1"/>
  <dimension ref="A2:F43"/>
  <sheetViews>
    <sheetView showGridLines="0" zoomScale="75" zoomScaleNormal="75" zoomScalePageLayoutView="0" workbookViewId="0" topLeftCell="A1">
      <selection activeCell="A23" sqref="A23"/>
    </sheetView>
  </sheetViews>
  <sheetFormatPr defaultColWidth="9.77734375" defaultRowHeight="15"/>
  <cols>
    <col min="1" max="1" width="47.5546875" style="0" customWidth="1"/>
    <col min="2" max="2" width="0.88671875" style="0" customWidth="1"/>
    <col min="3" max="3" width="13.77734375" style="0" customWidth="1"/>
    <col min="4" max="4" width="0.88671875" style="0" customWidth="1"/>
    <col min="5" max="5" width="13.77734375" style="0" customWidth="1"/>
    <col min="6" max="6" width="11.99609375" style="0" bestFit="1" customWidth="1"/>
  </cols>
  <sheetData>
    <row r="2" spans="1:5" ht="22.5">
      <c r="A2" s="2" t="s">
        <v>373</v>
      </c>
      <c r="B2" s="3"/>
      <c r="C2" s="3"/>
      <c r="D2" s="3"/>
      <c r="E2" s="3"/>
    </row>
    <row r="3" spans="1:5" ht="22.5">
      <c r="A3" s="2" t="s">
        <v>374</v>
      </c>
      <c r="B3" s="3"/>
      <c r="C3" s="3"/>
      <c r="D3" s="3"/>
      <c r="E3" s="3"/>
    </row>
    <row r="4" spans="1:5" ht="15.75">
      <c r="A4" s="18"/>
      <c r="B4" s="3"/>
      <c r="C4" s="3"/>
      <c r="D4" s="3"/>
      <c r="E4" s="3"/>
    </row>
    <row r="5" spans="1:5" ht="15.75">
      <c r="A5" s="131" t="str">
        <f>"AS AT DECEMBER 31, "&amp;+'sheet 1'!$BX$2</f>
        <v>AS AT DECEMBER 31, 2013</v>
      </c>
      <c r="B5" s="3"/>
      <c r="C5" s="3"/>
      <c r="D5" s="3"/>
      <c r="E5" s="3"/>
    </row>
    <row r="6" spans="1:5" ht="3.75" customHeight="1">
      <c r="A6" s="10"/>
      <c r="B6" s="10"/>
      <c r="C6" s="10"/>
      <c r="D6" s="10"/>
      <c r="E6" s="10"/>
    </row>
    <row r="7" spans="1:5" ht="15">
      <c r="A7" s="34"/>
      <c r="B7" s="34"/>
      <c r="C7" s="34"/>
      <c r="D7" s="34"/>
      <c r="E7" s="20"/>
    </row>
    <row r="8" spans="1:5" ht="15.75">
      <c r="A8" s="453" t="s">
        <v>363</v>
      </c>
      <c r="B8" s="36"/>
      <c r="C8" s="453" t="s">
        <v>364</v>
      </c>
      <c r="D8" s="36"/>
      <c r="E8" s="454" t="s">
        <v>365</v>
      </c>
    </row>
    <row r="9" spans="1:5" ht="15">
      <c r="A9" s="12"/>
      <c r="B9" s="12"/>
      <c r="C9" s="12"/>
      <c r="D9" s="12"/>
      <c r="E9" s="5"/>
    </row>
    <row r="10" spans="1:5" ht="3.75" customHeight="1">
      <c r="A10" s="12"/>
      <c r="B10" s="12"/>
      <c r="C10" s="12"/>
      <c r="D10" s="12"/>
      <c r="E10" s="5"/>
    </row>
    <row r="11" spans="1:5" ht="24.75" customHeight="1">
      <c r="A11" s="228" t="s">
        <v>90</v>
      </c>
      <c r="B11" s="12"/>
      <c r="C11" s="627">
        <f>'sheet 10'!N23</f>
        <v>80008.71999999999</v>
      </c>
      <c r="D11" s="12"/>
      <c r="E11" s="451"/>
    </row>
    <row r="12" spans="1:5" ht="24.75" customHeight="1" hidden="1">
      <c r="A12" s="228" t="s">
        <v>331</v>
      </c>
      <c r="B12" s="12"/>
      <c r="C12" s="383"/>
      <c r="D12" s="12"/>
      <c r="E12" s="451"/>
    </row>
    <row r="13" spans="1:5" ht="24.75" customHeight="1">
      <c r="A13" s="228"/>
      <c r="B13" s="12"/>
      <c r="C13" s="383"/>
      <c r="D13" s="12"/>
      <c r="E13" s="451"/>
    </row>
    <row r="14" spans="1:5" ht="24.75" customHeight="1">
      <c r="A14" s="228" t="s">
        <v>331</v>
      </c>
      <c r="B14" s="12"/>
      <c r="C14" s="383"/>
      <c r="D14" s="12"/>
      <c r="E14" s="451">
        <v>2250.99</v>
      </c>
    </row>
    <row r="15" spans="1:5" ht="24.75" customHeight="1">
      <c r="A15" s="228" t="s">
        <v>234</v>
      </c>
      <c r="B15" s="12"/>
      <c r="C15" s="383"/>
      <c r="D15" s="12"/>
      <c r="E15" s="457">
        <f>'sheet 12'!R24</f>
        <v>12350.609999999999</v>
      </c>
    </row>
    <row r="16" spans="1:5" ht="24.75" customHeight="1" thickBot="1">
      <c r="A16" s="228" t="s">
        <v>235</v>
      </c>
      <c r="B16" s="12"/>
      <c r="C16" s="967"/>
      <c r="D16" s="968"/>
      <c r="E16" s="969">
        <f>'sheet 11a'!R24</f>
        <v>65407.12</v>
      </c>
    </row>
    <row r="17" spans="1:6" ht="24.75" customHeight="1" hidden="1" thickBot="1">
      <c r="A17" s="228" t="s">
        <v>139</v>
      </c>
      <c r="B17" s="12"/>
      <c r="C17" s="965"/>
      <c r="D17" s="12"/>
      <c r="E17" s="966"/>
      <c r="F17" s="231"/>
    </row>
    <row r="18" spans="1:5" ht="24.75" customHeight="1">
      <c r="A18" s="228"/>
      <c r="B18" s="12"/>
      <c r="C18" s="383"/>
      <c r="D18" s="12"/>
      <c r="E18" s="462"/>
    </row>
    <row r="19" spans="1:6" ht="24.75" customHeight="1">
      <c r="A19" s="228"/>
      <c r="B19" s="12"/>
      <c r="C19" s="626">
        <f>SUM(C11:C18)</f>
        <v>80008.71999999999</v>
      </c>
      <c r="D19" s="5"/>
      <c r="E19" s="645">
        <f>SUM(E11:E18)</f>
        <v>80008.72</v>
      </c>
      <c r="F19" s="197">
        <f>C19-E19</f>
        <v>0</v>
      </c>
    </row>
    <row r="20" spans="1:5" ht="24.75" customHeight="1">
      <c r="A20" s="228"/>
      <c r="B20" s="12"/>
      <c r="C20" s="383"/>
      <c r="D20" s="12"/>
      <c r="E20" s="451"/>
    </row>
    <row r="21" spans="1:5" ht="24.75" customHeight="1">
      <c r="A21" s="228"/>
      <c r="B21" s="12"/>
      <c r="C21" s="383"/>
      <c r="D21" s="12"/>
      <c r="E21" s="451"/>
    </row>
    <row r="22" spans="1:5" ht="24.75" customHeight="1">
      <c r="A22" s="228"/>
      <c r="B22" s="12"/>
      <c r="C22" s="383"/>
      <c r="D22" s="12"/>
      <c r="E22" s="451"/>
    </row>
    <row r="23" spans="1:5" ht="24.75" customHeight="1">
      <c r="A23" s="228"/>
      <c r="B23" s="12"/>
      <c r="C23" s="383"/>
      <c r="D23" s="12"/>
      <c r="E23" s="451"/>
    </row>
    <row r="24" spans="1:5" ht="24.75" customHeight="1">
      <c r="A24" s="228"/>
      <c r="B24" s="12"/>
      <c r="C24" s="383"/>
      <c r="D24" s="12"/>
      <c r="E24" s="451"/>
    </row>
    <row r="25" spans="1:5" ht="24.75" customHeight="1">
      <c r="A25" s="228"/>
      <c r="B25" s="12"/>
      <c r="C25" s="383"/>
      <c r="D25" s="12"/>
      <c r="E25" s="451"/>
    </row>
    <row r="26" spans="1:5" ht="24.75" customHeight="1">
      <c r="A26" s="228"/>
      <c r="B26" s="12"/>
      <c r="C26" s="383"/>
      <c r="D26" s="12"/>
      <c r="E26" s="451"/>
    </row>
    <row r="27" spans="1:5" ht="24.75" customHeight="1">
      <c r="A27" s="228"/>
      <c r="B27" s="12"/>
      <c r="C27" s="383"/>
      <c r="D27" s="12"/>
      <c r="E27" s="451"/>
    </row>
    <row r="28" spans="1:5" ht="24.75" customHeight="1">
      <c r="A28" s="228"/>
      <c r="B28" s="12"/>
      <c r="C28" s="383"/>
      <c r="D28" s="12"/>
      <c r="E28" s="451"/>
    </row>
    <row r="29" spans="1:5" ht="24.75" customHeight="1">
      <c r="A29" s="228"/>
      <c r="B29" s="12"/>
      <c r="C29" s="383"/>
      <c r="D29" s="12"/>
      <c r="E29" s="451"/>
    </row>
    <row r="30" spans="1:5" ht="24.75" customHeight="1">
      <c r="A30" s="228"/>
      <c r="B30" s="12"/>
      <c r="C30" s="383"/>
      <c r="D30" s="12"/>
      <c r="E30" s="451"/>
    </row>
    <row r="31" spans="1:5" ht="24.75" customHeight="1">
      <c r="A31" s="228"/>
      <c r="B31" s="12"/>
      <c r="C31" s="383"/>
      <c r="D31" s="12"/>
      <c r="E31" s="451"/>
    </row>
    <row r="32" spans="1:5" ht="24.75" customHeight="1">
      <c r="A32" s="228"/>
      <c r="B32" s="12"/>
      <c r="C32" s="383"/>
      <c r="D32" s="12"/>
      <c r="E32" s="451"/>
    </row>
    <row r="33" spans="1:5" ht="24.75" customHeight="1">
      <c r="A33" s="228"/>
      <c r="B33" s="12"/>
      <c r="C33" s="383"/>
      <c r="D33" s="12"/>
      <c r="E33" s="451"/>
    </row>
    <row r="34" spans="1:5" ht="24.75" customHeight="1">
      <c r="A34" s="228"/>
      <c r="B34" s="12"/>
      <c r="C34" s="383"/>
      <c r="D34" s="12"/>
      <c r="E34" s="451"/>
    </row>
    <row r="35" spans="1:5" ht="24.75" customHeight="1">
      <c r="A35" s="228"/>
      <c r="B35" s="12"/>
      <c r="C35" s="383"/>
      <c r="D35" s="12"/>
      <c r="E35" s="451"/>
    </row>
    <row r="36" spans="1:5" ht="24.75" customHeight="1">
      <c r="A36" s="228"/>
      <c r="B36" s="12"/>
      <c r="C36" s="383"/>
      <c r="D36" s="12"/>
      <c r="E36" s="451"/>
    </row>
    <row r="37" spans="1:5" ht="24.75" customHeight="1">
      <c r="A37" s="228"/>
      <c r="B37" s="12"/>
      <c r="C37" s="383"/>
      <c r="D37" s="12"/>
      <c r="E37" s="451"/>
    </row>
    <row r="38" spans="1:5" ht="15">
      <c r="A38" s="1"/>
      <c r="B38" s="1"/>
      <c r="C38" s="1"/>
      <c r="D38" s="1"/>
      <c r="E38" s="1"/>
    </row>
    <row r="39" spans="1:5" ht="15.75">
      <c r="A39" s="445" t="s">
        <v>366</v>
      </c>
      <c r="B39" s="3"/>
      <c r="C39" s="3"/>
      <c r="D39" s="3"/>
      <c r="E39" s="3"/>
    </row>
    <row r="40" spans="1:5" ht="15">
      <c r="A40" s="38"/>
      <c r="B40" s="1"/>
      <c r="C40" s="1"/>
      <c r="D40" s="1"/>
      <c r="E40" s="1"/>
    </row>
    <row r="41" spans="1:5" ht="15.75">
      <c r="A41" s="1019" t="s">
        <v>375</v>
      </c>
      <c r="B41" s="1019"/>
      <c r="C41" s="1019"/>
      <c r="D41" s="1019"/>
      <c r="E41" s="1019"/>
    </row>
    <row r="42" spans="1:5" ht="15">
      <c r="A42" s="40"/>
      <c r="B42" s="1"/>
      <c r="C42" s="1"/>
      <c r="D42" s="1"/>
      <c r="E42" s="1"/>
    </row>
    <row r="43" spans="1:5" ht="15">
      <c r="A43" s="3"/>
      <c r="B43" s="3"/>
      <c r="C43" s="3"/>
      <c r="D43" s="3"/>
      <c r="E43" s="3"/>
    </row>
  </sheetData>
  <sheetProtection/>
  <mergeCells count="1">
    <mergeCell ref="A41:E41"/>
  </mergeCells>
  <printOptions horizontalCentered="1" verticalCentered="1"/>
  <pageMargins left="0.5" right="0.5" top="0" bottom="0" header="0.5" footer="0.5"/>
  <pageSetup horizontalDpi="600" verticalDpi="600" orientation="portrait" paperSize="5" r:id="rId1"/>
</worksheet>
</file>

<file path=xl/worksheets/sheet12.xml><?xml version="1.0" encoding="utf-8"?>
<worksheet xmlns="http://schemas.openxmlformats.org/spreadsheetml/2006/main" xmlns:r="http://schemas.openxmlformats.org/officeDocument/2006/relationships">
  <sheetPr codeName="Sheet13" transitionEvaluation="1"/>
  <dimension ref="A1:U31"/>
  <sheetViews>
    <sheetView showGridLines="0" zoomScale="87" zoomScaleNormal="87" zoomScalePageLayoutView="0" workbookViewId="0" topLeftCell="A1">
      <selection activeCell="J14" sqref="J14"/>
    </sheetView>
  </sheetViews>
  <sheetFormatPr defaultColWidth="9.77734375" defaultRowHeight="15"/>
  <cols>
    <col min="1" max="1" width="3.10546875" style="0" customWidth="1"/>
    <col min="2" max="2" width="35.77734375" style="0" customWidth="1"/>
    <col min="3" max="3" width="0.88671875" style="0" customWidth="1"/>
    <col min="4" max="4" width="11.77734375" style="0" customWidth="1"/>
    <col min="5" max="5" width="0.88671875" style="0" customWidth="1"/>
    <col min="6" max="6" width="11.10546875" style="0" customWidth="1"/>
    <col min="7" max="7" width="0.9921875" style="0" customWidth="1"/>
    <col min="8" max="8" width="10.77734375" style="0" customWidth="1"/>
    <col min="9" max="9" width="0.88671875" style="0" customWidth="1"/>
    <col min="10" max="10" width="10.77734375" style="0" customWidth="1"/>
    <col min="11" max="11" width="0.88671875" style="0" customWidth="1"/>
    <col min="12" max="12" width="10.77734375" style="0" customWidth="1"/>
    <col min="13" max="13" width="0.88671875" style="0" customWidth="1"/>
    <col min="14" max="14" width="10.77734375" style="0" customWidth="1"/>
    <col min="15" max="15" width="0.88671875" style="0" customWidth="1"/>
    <col min="16" max="16" width="12.3359375" style="0" customWidth="1"/>
    <col min="17" max="17" width="0.88671875" style="0" customWidth="1"/>
    <col min="18" max="18" width="12.6640625" style="0" customWidth="1"/>
    <col min="19" max="19" width="0.88671875" style="0" customWidth="1"/>
    <col min="20" max="20" width="12.77734375" style="0" customWidth="1"/>
  </cols>
  <sheetData>
    <row r="1" spans="1:18" ht="22.5">
      <c r="A1" s="1020" t="s">
        <v>231</v>
      </c>
      <c r="B1" s="2" t="s">
        <v>377</v>
      </c>
      <c r="C1" s="3"/>
      <c r="D1" s="3"/>
      <c r="E1" s="3"/>
      <c r="F1" s="3"/>
      <c r="G1" s="3"/>
      <c r="H1" s="3"/>
      <c r="I1" s="3"/>
      <c r="J1" s="3"/>
      <c r="K1" s="3"/>
      <c r="L1" s="3"/>
      <c r="M1" s="3"/>
      <c r="N1" s="3"/>
      <c r="O1" s="3"/>
      <c r="P1" s="3"/>
      <c r="Q1" s="3"/>
      <c r="R1" s="3"/>
    </row>
    <row r="2" spans="1:18" ht="22.5">
      <c r="A2" s="1020"/>
      <c r="B2" s="2" t="s">
        <v>378</v>
      </c>
      <c r="C2" s="3"/>
      <c r="D2" s="3"/>
      <c r="E2" s="3"/>
      <c r="F2" s="3"/>
      <c r="G2" s="3"/>
      <c r="H2" s="3"/>
      <c r="I2" s="3"/>
      <c r="J2" s="3"/>
      <c r="K2" s="3"/>
      <c r="L2" s="3"/>
      <c r="M2" s="3"/>
      <c r="N2" s="3"/>
      <c r="O2" s="3"/>
      <c r="P2" s="3"/>
      <c r="Q2" s="3"/>
      <c r="R2" s="3"/>
    </row>
    <row r="3" spans="1:18" ht="3.75" customHeight="1">
      <c r="A3" s="1020"/>
      <c r="B3" s="10"/>
      <c r="C3" s="10"/>
      <c r="D3" s="10"/>
      <c r="E3" s="10"/>
      <c r="F3" s="10"/>
      <c r="G3" s="10"/>
      <c r="H3" s="10"/>
      <c r="I3" s="10"/>
      <c r="J3" s="10"/>
      <c r="K3" s="10"/>
      <c r="L3" s="10"/>
      <c r="M3" s="10"/>
      <c r="N3" s="10"/>
      <c r="O3" s="10"/>
      <c r="P3" s="10"/>
      <c r="Q3" s="10"/>
      <c r="R3" s="19"/>
    </row>
    <row r="4" spans="1:21" ht="9.75" customHeight="1">
      <c r="A4" s="1020"/>
      <c r="B4" s="1"/>
      <c r="C4" s="41"/>
      <c r="D4" s="8"/>
      <c r="E4" s="42"/>
      <c r="F4" s="8"/>
      <c r="G4" s="8"/>
      <c r="H4" s="8"/>
      <c r="I4" s="8"/>
      <c r="J4" s="8"/>
      <c r="K4" s="8"/>
      <c r="L4" s="8"/>
      <c r="M4" s="42"/>
      <c r="N4" s="8"/>
      <c r="O4" s="42"/>
      <c r="P4" s="8"/>
      <c r="Q4" s="42"/>
      <c r="R4" s="8"/>
      <c r="S4" s="43"/>
      <c r="T4" s="8"/>
      <c r="U4" s="8"/>
    </row>
    <row r="5" spans="1:21" ht="18" customHeight="1">
      <c r="A5" s="1020"/>
      <c r="B5" s="1"/>
      <c r="C5" s="41"/>
      <c r="D5" s="456" t="s">
        <v>379</v>
      </c>
      <c r="E5" s="42"/>
      <c r="F5" s="2" t="s">
        <v>380</v>
      </c>
      <c r="G5" s="18"/>
      <c r="H5" s="18"/>
      <c r="I5" s="18"/>
      <c r="J5" s="18"/>
      <c r="K5" s="18"/>
      <c r="L5" s="18"/>
      <c r="M5" s="42"/>
      <c r="N5" s="8"/>
      <c r="O5" s="42"/>
      <c r="P5" s="8"/>
      <c r="Q5" s="42"/>
      <c r="R5" s="458"/>
      <c r="S5" s="43"/>
      <c r="T5" s="8"/>
      <c r="U5" s="8"/>
    </row>
    <row r="6" spans="1:21" ht="13.5" customHeight="1">
      <c r="A6" s="1020"/>
      <c r="B6" s="456" t="s">
        <v>381</v>
      </c>
      <c r="C6" s="41"/>
      <c r="D6" s="456" t="s">
        <v>382</v>
      </c>
      <c r="E6" s="42"/>
      <c r="F6" s="13"/>
      <c r="G6" s="13"/>
      <c r="H6" s="13"/>
      <c r="I6" s="13"/>
      <c r="J6" s="13"/>
      <c r="K6" s="13"/>
      <c r="L6" s="13"/>
      <c r="M6" s="42"/>
      <c r="N6" s="8"/>
      <c r="O6" s="42"/>
      <c r="P6" s="8"/>
      <c r="Q6" s="42"/>
      <c r="R6" s="456" t="s">
        <v>382</v>
      </c>
      <c r="S6" s="43"/>
      <c r="T6" s="8"/>
      <c r="U6" s="8"/>
    </row>
    <row r="7" spans="1:21" ht="13.5" customHeight="1">
      <c r="A7" s="1020"/>
      <c r="B7" s="456" t="s">
        <v>383</v>
      </c>
      <c r="C7" s="41"/>
      <c r="D7" s="456" t="str">
        <f>"Dec. 31, "&amp;+'sheet 1'!$BX$3</f>
        <v>Dec. 31, 2012</v>
      </c>
      <c r="E7" s="42"/>
      <c r="F7" s="456" t="s">
        <v>384</v>
      </c>
      <c r="G7" s="42"/>
      <c r="H7" s="456" t="s">
        <v>385</v>
      </c>
      <c r="I7" s="42"/>
      <c r="J7" s="454" t="s">
        <v>1028</v>
      </c>
      <c r="K7" s="42"/>
      <c r="L7" s="8"/>
      <c r="M7" s="42"/>
      <c r="N7" s="8"/>
      <c r="O7" s="42"/>
      <c r="P7" s="456" t="s">
        <v>386</v>
      </c>
      <c r="Q7" s="42"/>
      <c r="R7" s="456" t="str">
        <f>"Dec. 31, "&amp;+'sheet 1'!$BX$2</f>
        <v>Dec. 31, 2013</v>
      </c>
      <c r="S7" s="43"/>
      <c r="T7" s="8"/>
      <c r="U7" s="8"/>
    </row>
    <row r="8" spans="1:21" ht="13.5" customHeight="1">
      <c r="A8" s="1020"/>
      <c r="B8" s="1"/>
      <c r="C8" s="41"/>
      <c r="D8" s="8"/>
      <c r="E8" s="42"/>
      <c r="F8" s="456" t="s">
        <v>387</v>
      </c>
      <c r="G8" s="42"/>
      <c r="H8" s="456" t="s">
        <v>388</v>
      </c>
      <c r="I8" s="42"/>
      <c r="J8" s="454" t="s">
        <v>230</v>
      </c>
      <c r="K8" s="42"/>
      <c r="L8" s="8"/>
      <c r="M8" s="42"/>
      <c r="N8" s="8"/>
      <c r="O8" s="42"/>
      <c r="P8" s="8"/>
      <c r="Q8" s="42"/>
      <c r="R8" s="8"/>
      <c r="S8" s="43"/>
      <c r="T8" s="8"/>
      <c r="U8" s="8"/>
    </row>
    <row r="9" spans="1:21" ht="13.5" customHeight="1">
      <c r="A9" s="1020"/>
      <c r="B9" s="1"/>
      <c r="C9" s="41"/>
      <c r="D9" s="8"/>
      <c r="E9" s="42"/>
      <c r="F9" s="8"/>
      <c r="G9" s="42"/>
      <c r="H9" s="8"/>
      <c r="I9" s="42"/>
      <c r="J9" s="454" t="s">
        <v>687</v>
      </c>
      <c r="K9" s="42"/>
      <c r="L9" s="8"/>
      <c r="M9" s="42"/>
      <c r="N9" s="8"/>
      <c r="O9" s="42"/>
      <c r="P9" s="8"/>
      <c r="Q9" s="42"/>
      <c r="R9" s="44"/>
      <c r="S9" s="8"/>
      <c r="T9" s="8"/>
      <c r="U9" s="8"/>
    </row>
    <row r="10" spans="1:18" ht="3.75" customHeight="1">
      <c r="A10" s="1020"/>
      <c r="B10" s="10"/>
      <c r="C10" s="45"/>
      <c r="D10" s="10"/>
      <c r="E10" s="45"/>
      <c r="F10" s="10"/>
      <c r="G10" s="45"/>
      <c r="H10" s="10"/>
      <c r="I10" s="45"/>
      <c r="J10" s="10"/>
      <c r="K10" s="45"/>
      <c r="L10" s="10"/>
      <c r="M10" s="45"/>
      <c r="N10" s="10"/>
      <c r="O10" s="45"/>
      <c r="P10" s="10"/>
      <c r="Q10" s="45"/>
      <c r="R10" s="19"/>
    </row>
    <row r="11" spans="1:19" ht="24.75" customHeight="1">
      <c r="A11" s="1020"/>
      <c r="B11" s="46" t="s">
        <v>389</v>
      </c>
      <c r="C11" s="47"/>
      <c r="D11" s="769" t="s">
        <v>390</v>
      </c>
      <c r="E11" s="770"/>
      <c r="F11" s="769" t="s">
        <v>390</v>
      </c>
      <c r="G11" s="770"/>
      <c r="H11" s="769" t="s">
        <v>390</v>
      </c>
      <c r="I11" s="770"/>
      <c r="J11" s="769" t="s">
        <v>390</v>
      </c>
      <c r="K11" s="770"/>
      <c r="L11" s="769" t="s">
        <v>390</v>
      </c>
      <c r="M11" s="770"/>
      <c r="N11" s="769" t="s">
        <v>390</v>
      </c>
      <c r="O11" s="770"/>
      <c r="P11" s="769" t="s">
        <v>390</v>
      </c>
      <c r="Q11" s="770"/>
      <c r="R11" s="769" t="s">
        <v>390</v>
      </c>
      <c r="S11" s="48"/>
    </row>
    <row r="12" spans="1:19" ht="21.75" customHeight="1">
      <c r="A12" s="1020"/>
      <c r="B12" s="225"/>
      <c r="C12" s="234"/>
      <c r="D12" s="451"/>
      <c r="E12" s="235"/>
      <c r="F12" s="451"/>
      <c r="G12" s="235"/>
      <c r="H12" s="451"/>
      <c r="I12" s="235"/>
      <c r="J12" s="451"/>
      <c r="K12" s="235"/>
      <c r="L12" s="451"/>
      <c r="M12" s="235"/>
      <c r="N12" s="451"/>
      <c r="O12" s="235"/>
      <c r="P12" s="451"/>
      <c r="Q12" s="235"/>
      <c r="R12" s="457">
        <f>D12+F12+H12+J12+L12-N12-P12</f>
        <v>0</v>
      </c>
      <c r="S12" s="48"/>
    </row>
    <row r="13" spans="1:19" ht="21.75" customHeight="1">
      <c r="A13" s="1020"/>
      <c r="B13" s="225"/>
      <c r="C13" s="234"/>
      <c r="D13" s="451"/>
      <c r="E13" s="235"/>
      <c r="F13" s="451"/>
      <c r="G13" s="235"/>
      <c r="H13" s="451"/>
      <c r="I13" s="235"/>
      <c r="J13" s="451"/>
      <c r="K13" s="235"/>
      <c r="L13" s="451"/>
      <c r="M13" s="235"/>
      <c r="N13" s="451"/>
      <c r="O13" s="235"/>
      <c r="P13" s="451"/>
      <c r="Q13" s="235"/>
      <c r="R13" s="451">
        <f aca="true" t="shared" si="0" ref="R13:R27">D13+F13+H13+J13+L13-N13-P13</f>
        <v>0</v>
      </c>
      <c r="S13" s="48"/>
    </row>
    <row r="14" spans="1:19" ht="21.75" customHeight="1">
      <c r="A14" s="1020"/>
      <c r="B14" s="225"/>
      <c r="C14" s="234"/>
      <c r="D14" s="451"/>
      <c r="E14" s="235"/>
      <c r="F14" s="451"/>
      <c r="G14" s="235"/>
      <c r="H14" s="451"/>
      <c r="I14" s="235"/>
      <c r="J14" s="451"/>
      <c r="K14" s="235"/>
      <c r="L14" s="451"/>
      <c r="M14" s="235"/>
      <c r="N14" s="451"/>
      <c r="O14" s="235"/>
      <c r="P14" s="451"/>
      <c r="Q14" s="235"/>
      <c r="R14" s="451">
        <f t="shared" si="0"/>
        <v>0</v>
      </c>
      <c r="S14" s="48"/>
    </row>
    <row r="15" spans="1:19" ht="22.5" customHeight="1">
      <c r="A15" s="1020"/>
      <c r="B15" s="225"/>
      <c r="C15" s="234"/>
      <c r="D15" s="451"/>
      <c r="E15" s="235"/>
      <c r="F15" s="451"/>
      <c r="G15" s="235"/>
      <c r="H15" s="451"/>
      <c r="I15" s="235"/>
      <c r="J15" s="451"/>
      <c r="K15" s="235"/>
      <c r="L15" s="451"/>
      <c r="M15" s="235"/>
      <c r="N15" s="451"/>
      <c r="O15" s="235"/>
      <c r="P15" s="451"/>
      <c r="Q15" s="235"/>
      <c r="R15" s="451">
        <f t="shared" si="0"/>
        <v>0</v>
      </c>
      <c r="S15" s="48"/>
    </row>
    <row r="16" spans="1:19" ht="22.5" customHeight="1">
      <c r="A16" s="1020"/>
      <c r="B16" s="225"/>
      <c r="C16" s="234"/>
      <c r="D16" s="451"/>
      <c r="E16" s="235"/>
      <c r="F16" s="451"/>
      <c r="G16" s="235"/>
      <c r="H16" s="451"/>
      <c r="I16" s="235"/>
      <c r="J16" s="451"/>
      <c r="K16" s="235"/>
      <c r="L16" s="451"/>
      <c r="M16" s="235"/>
      <c r="N16" s="451"/>
      <c r="O16" s="235"/>
      <c r="P16" s="451"/>
      <c r="Q16" s="235"/>
      <c r="R16" s="451">
        <f t="shared" si="0"/>
        <v>0</v>
      </c>
      <c r="S16" s="48"/>
    </row>
    <row r="17" spans="1:19" ht="22.5" customHeight="1">
      <c r="A17" s="1020"/>
      <c r="B17" s="46" t="s">
        <v>391</v>
      </c>
      <c r="C17" s="47"/>
      <c r="D17" s="769" t="s">
        <v>390</v>
      </c>
      <c r="E17" s="770"/>
      <c r="F17" s="769" t="s">
        <v>390</v>
      </c>
      <c r="G17" s="770"/>
      <c r="H17" s="769" t="s">
        <v>390</v>
      </c>
      <c r="I17" s="770"/>
      <c r="J17" s="769" t="s">
        <v>390</v>
      </c>
      <c r="K17" s="770"/>
      <c r="L17" s="769" t="s">
        <v>390</v>
      </c>
      <c r="M17" s="770"/>
      <c r="N17" s="769" t="s">
        <v>390</v>
      </c>
      <c r="O17" s="770"/>
      <c r="P17" s="769" t="s">
        <v>390</v>
      </c>
      <c r="Q17" s="770"/>
      <c r="R17" s="769" t="s">
        <v>390</v>
      </c>
      <c r="S17" s="48"/>
    </row>
    <row r="18" spans="1:19" ht="21.75" customHeight="1">
      <c r="A18" s="1020"/>
      <c r="B18" s="225"/>
      <c r="C18" s="234"/>
      <c r="D18" s="451"/>
      <c r="E18" s="235"/>
      <c r="F18" s="451"/>
      <c r="G18" s="235"/>
      <c r="H18" s="451"/>
      <c r="I18" s="235"/>
      <c r="J18" s="459"/>
      <c r="K18" s="459"/>
      <c r="L18" s="459"/>
      <c r="M18" s="235"/>
      <c r="N18" s="459"/>
      <c r="O18" s="235"/>
      <c r="P18" s="459"/>
      <c r="Q18" s="235"/>
      <c r="R18" s="451">
        <f t="shared" si="0"/>
        <v>0</v>
      </c>
      <c r="S18" s="48"/>
    </row>
    <row r="19" spans="1:19" ht="22.5" customHeight="1">
      <c r="A19" s="1020"/>
      <c r="B19" s="225"/>
      <c r="C19" s="234"/>
      <c r="D19" s="451"/>
      <c r="E19" s="235"/>
      <c r="F19" s="451"/>
      <c r="G19" s="235"/>
      <c r="H19" s="451"/>
      <c r="I19" s="235"/>
      <c r="J19" s="685"/>
      <c r="K19" s="459"/>
      <c r="L19" s="459"/>
      <c r="M19" s="235"/>
      <c r="N19" s="459"/>
      <c r="O19" s="235"/>
      <c r="P19" s="459"/>
      <c r="Q19" s="235"/>
      <c r="R19" s="451">
        <f t="shared" si="0"/>
        <v>0</v>
      </c>
      <c r="S19" s="48"/>
    </row>
    <row r="20" spans="1:19" ht="21.75" customHeight="1">
      <c r="A20" s="1020"/>
      <c r="B20" s="855" t="s">
        <v>163</v>
      </c>
      <c r="C20" s="234"/>
      <c r="D20" s="451"/>
      <c r="E20" s="235"/>
      <c r="F20" s="451"/>
      <c r="G20" s="235"/>
      <c r="H20" s="451"/>
      <c r="I20" s="235"/>
      <c r="J20" s="459"/>
      <c r="K20" s="459"/>
      <c r="L20" s="459"/>
      <c r="M20" s="235"/>
      <c r="N20" s="459"/>
      <c r="O20" s="235"/>
      <c r="P20" s="459"/>
      <c r="Q20" s="235"/>
      <c r="R20" s="451">
        <f t="shared" si="0"/>
        <v>0</v>
      </c>
      <c r="S20" s="48"/>
    </row>
    <row r="21" spans="1:19" ht="21.75" customHeight="1">
      <c r="A21" s="1020"/>
      <c r="B21" s="225"/>
      <c r="C21" s="234"/>
      <c r="D21" s="451"/>
      <c r="E21" s="235"/>
      <c r="F21" s="451"/>
      <c r="G21" s="235"/>
      <c r="H21" s="451"/>
      <c r="I21" s="235"/>
      <c r="J21" s="459"/>
      <c r="K21" s="459"/>
      <c r="L21" s="459"/>
      <c r="M21" s="235"/>
      <c r="N21" s="459"/>
      <c r="O21" s="235"/>
      <c r="P21" s="459"/>
      <c r="Q21" s="235"/>
      <c r="R21" s="451">
        <f t="shared" si="0"/>
        <v>0</v>
      </c>
      <c r="S21" s="48"/>
    </row>
    <row r="22" spans="1:19" ht="24" customHeight="1">
      <c r="A22" s="1020"/>
      <c r="B22" s="49" t="s">
        <v>392</v>
      </c>
      <c r="C22" s="47"/>
      <c r="D22" s="451"/>
      <c r="E22" s="235"/>
      <c r="F22" s="451"/>
      <c r="G22" s="235"/>
      <c r="H22" s="451"/>
      <c r="I22" s="235"/>
      <c r="J22" s="459"/>
      <c r="K22" s="459"/>
      <c r="L22" s="459"/>
      <c r="M22" s="235"/>
      <c r="N22" s="459"/>
      <c r="O22" s="235"/>
      <c r="P22" s="459"/>
      <c r="Q22" s="235"/>
      <c r="R22" s="451">
        <f t="shared" si="0"/>
        <v>0</v>
      </c>
      <c r="S22" s="48"/>
    </row>
    <row r="23" spans="1:19" ht="24" customHeight="1">
      <c r="A23" s="1020"/>
      <c r="B23" s="49" t="s">
        <v>393</v>
      </c>
      <c r="C23" s="47"/>
      <c r="D23" s="451"/>
      <c r="E23" s="235"/>
      <c r="F23" s="451">
        <v>0</v>
      </c>
      <c r="G23" s="235"/>
      <c r="H23" s="451"/>
      <c r="I23" s="235"/>
      <c r="J23" s="459"/>
      <c r="K23" s="459"/>
      <c r="L23" s="459"/>
      <c r="M23" s="235"/>
      <c r="N23" s="459"/>
      <c r="O23" s="235"/>
      <c r="P23" s="459"/>
      <c r="Q23" s="235"/>
      <c r="R23" s="451">
        <f t="shared" si="0"/>
        <v>0</v>
      </c>
      <c r="S23" s="48"/>
    </row>
    <row r="24" spans="1:19" ht="23.25" customHeight="1">
      <c r="A24" s="1020"/>
      <c r="B24" s="49" t="s">
        <v>394</v>
      </c>
      <c r="C24" s="47"/>
      <c r="D24" s="769" t="s">
        <v>390</v>
      </c>
      <c r="E24" s="770"/>
      <c r="F24" s="769" t="s">
        <v>390</v>
      </c>
      <c r="G24" s="770"/>
      <c r="H24" s="769" t="s">
        <v>390</v>
      </c>
      <c r="I24" s="770"/>
      <c r="J24" s="769" t="s">
        <v>390</v>
      </c>
      <c r="K24" s="770"/>
      <c r="L24" s="769" t="s">
        <v>390</v>
      </c>
      <c r="M24" s="770"/>
      <c r="N24" s="769" t="s">
        <v>390</v>
      </c>
      <c r="O24" s="770"/>
      <c r="P24" s="769" t="s">
        <v>390</v>
      </c>
      <c r="Q24" s="770"/>
      <c r="R24" s="769" t="s">
        <v>390</v>
      </c>
      <c r="S24" s="48"/>
    </row>
    <row r="25" spans="1:19" ht="21.75" customHeight="1">
      <c r="A25" s="1020"/>
      <c r="B25" s="236"/>
      <c r="C25" s="234"/>
      <c r="D25" s="451"/>
      <c r="E25" s="235"/>
      <c r="F25" s="451"/>
      <c r="G25" s="235"/>
      <c r="H25" s="451"/>
      <c r="I25" s="235"/>
      <c r="J25" s="451"/>
      <c r="K25" s="235"/>
      <c r="L25" s="451"/>
      <c r="M25" s="235"/>
      <c r="N25" s="451"/>
      <c r="O25" s="235"/>
      <c r="P25" s="451"/>
      <c r="Q25" s="235"/>
      <c r="R25" s="451">
        <f t="shared" si="0"/>
        <v>0</v>
      </c>
      <c r="S25" s="48"/>
    </row>
    <row r="26" spans="1:19" ht="21.75" customHeight="1">
      <c r="A26" s="1020"/>
      <c r="B26" s="225"/>
      <c r="C26" s="234"/>
      <c r="D26" s="451"/>
      <c r="E26" s="235"/>
      <c r="F26" s="451"/>
      <c r="G26" s="235"/>
      <c r="H26" s="451"/>
      <c r="I26" s="235"/>
      <c r="J26" s="451"/>
      <c r="K26" s="235"/>
      <c r="L26" s="451"/>
      <c r="M26" s="235"/>
      <c r="N26" s="451"/>
      <c r="O26" s="235"/>
      <c r="P26" s="451"/>
      <c r="Q26" s="235"/>
      <c r="R26" s="451">
        <f t="shared" si="0"/>
        <v>0</v>
      </c>
      <c r="S26" s="48"/>
    </row>
    <row r="27" spans="1:19" ht="21.75" customHeight="1">
      <c r="A27" s="1020"/>
      <c r="B27" s="225"/>
      <c r="C27" s="234"/>
      <c r="D27" s="451"/>
      <c r="E27" s="235"/>
      <c r="F27" s="451"/>
      <c r="G27" s="235"/>
      <c r="H27" s="451"/>
      <c r="I27" s="235"/>
      <c r="J27" s="451"/>
      <c r="K27" s="235"/>
      <c r="L27" s="451"/>
      <c r="M27" s="235"/>
      <c r="N27" s="451"/>
      <c r="O27" s="235"/>
      <c r="P27" s="451"/>
      <c r="Q27" s="235"/>
      <c r="R27" s="451">
        <f t="shared" si="0"/>
        <v>0</v>
      </c>
      <c r="S27" s="48"/>
    </row>
    <row r="28" spans="1:19" ht="24" customHeight="1">
      <c r="A28" s="1020"/>
      <c r="B28" s="225"/>
      <c r="C28" s="234"/>
      <c r="D28" s="457">
        <f>SUM(D12:D27)</f>
        <v>0</v>
      </c>
      <c r="E28" s="460"/>
      <c r="F28" s="457">
        <f>SUM(F12:F27)</f>
        <v>0</v>
      </c>
      <c r="G28" s="460"/>
      <c r="H28" s="457">
        <f>SUM(H12:H27)</f>
        <v>0</v>
      </c>
      <c r="I28" s="460"/>
      <c r="J28" s="457">
        <f>SUM(J12:J27)</f>
        <v>0</v>
      </c>
      <c r="K28" s="460"/>
      <c r="L28" s="457">
        <f>SUM(L12:L27)</f>
        <v>0</v>
      </c>
      <c r="M28" s="460"/>
      <c r="N28" s="457">
        <f>SUM(N12:N27)</f>
        <v>0</v>
      </c>
      <c r="O28" s="460"/>
      <c r="P28" s="457">
        <f>SUM(P12:P27)</f>
        <v>0</v>
      </c>
      <c r="Q28" s="460"/>
      <c r="R28" s="457">
        <f>SUM(R12:R27)</f>
        <v>0</v>
      </c>
      <c r="S28" s="48"/>
    </row>
    <row r="29" spans="1:18" ht="3.75" customHeight="1">
      <c r="A29" s="1020"/>
      <c r="B29" s="5"/>
      <c r="C29" s="5"/>
      <c r="D29" s="5"/>
      <c r="E29" s="5"/>
      <c r="F29" s="5"/>
      <c r="G29" s="5"/>
      <c r="H29" s="5"/>
      <c r="I29" s="5"/>
      <c r="J29" s="5"/>
      <c r="K29" s="5"/>
      <c r="L29" s="5"/>
      <c r="M29" s="5"/>
      <c r="N29" s="5"/>
      <c r="O29" s="5"/>
      <c r="P29" s="5"/>
      <c r="Q29" s="5"/>
      <c r="R29" s="12"/>
    </row>
    <row r="30" spans="1:2" ht="15" customHeight="1">
      <c r="A30" s="1020"/>
      <c r="B30" s="104" t="s">
        <v>395</v>
      </c>
    </row>
    <row r="31" ht="21.75" customHeight="1">
      <c r="B31" s="103"/>
    </row>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sheetData>
  <sheetProtection/>
  <mergeCells count="1">
    <mergeCell ref="A1:A30"/>
  </mergeCells>
  <printOptions horizontalCentered="1" verticalCentered="1"/>
  <pageMargins left="0.25" right="0.25" top="0" bottom="0" header="0.51" footer="0.27"/>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codeName="Sheet18"/>
  <dimension ref="A1:N25"/>
  <sheetViews>
    <sheetView zoomScale="75" zoomScaleNormal="75" zoomScalePageLayoutView="0" workbookViewId="0" topLeftCell="A4">
      <selection activeCell="H21" sqref="H21"/>
    </sheetView>
  </sheetViews>
  <sheetFormatPr defaultColWidth="8.88671875" defaultRowHeight="15"/>
  <cols>
    <col min="1" max="1" width="7.4453125" style="0" customWidth="1"/>
    <col min="2" max="2" width="42.6640625" style="0" customWidth="1"/>
    <col min="3" max="3" width="0.671875" style="0" customWidth="1"/>
    <col min="4" max="4" width="12.77734375" style="0" customWidth="1"/>
    <col min="5" max="5" width="0.671875" style="0" customWidth="1"/>
    <col min="6" max="6" width="12.77734375" style="0" customWidth="1"/>
    <col min="7" max="7" width="0.671875" style="0" customWidth="1"/>
    <col min="8" max="8" width="12.77734375" style="0" customWidth="1"/>
    <col min="9" max="9" width="0.671875" style="0" customWidth="1"/>
    <col min="10" max="10" width="12.77734375" style="0" customWidth="1"/>
    <col min="11" max="11" width="0.671875" style="0" customWidth="1"/>
    <col min="12" max="12" width="12.77734375" style="0" customWidth="1"/>
    <col min="13" max="13" width="0.671875" style="0" customWidth="1"/>
    <col min="14" max="14" width="12.77734375" style="0" customWidth="1"/>
  </cols>
  <sheetData>
    <row r="1" spans="1:14" ht="22.5">
      <c r="A1" s="1021" t="s">
        <v>149</v>
      </c>
      <c r="B1" s="24" t="s">
        <v>430</v>
      </c>
      <c r="C1" s="23"/>
      <c r="D1" s="23"/>
      <c r="E1" s="23"/>
      <c r="F1" s="23"/>
      <c r="G1" s="23"/>
      <c r="H1" s="23"/>
      <c r="I1" s="23"/>
      <c r="J1" s="23"/>
      <c r="K1" s="23"/>
      <c r="L1" s="23"/>
      <c r="M1" s="23"/>
      <c r="N1" s="23"/>
    </row>
    <row r="2" spans="1:14" ht="22.5">
      <c r="A2" s="1021"/>
      <c r="B2" s="105" t="s">
        <v>431</v>
      </c>
      <c r="C2" s="69"/>
      <c r="D2" s="69"/>
      <c r="E2" s="69"/>
      <c r="F2" s="69"/>
      <c r="G2" s="69"/>
      <c r="H2" s="69"/>
      <c r="I2" s="69"/>
      <c r="J2" s="69"/>
      <c r="K2" s="69"/>
      <c r="L2" s="69"/>
      <c r="M2" s="69"/>
      <c r="N2" s="69"/>
    </row>
    <row r="3" spans="1:14" ht="4.5" customHeight="1">
      <c r="A3" s="1021"/>
      <c r="B3" s="58"/>
      <c r="C3" s="58"/>
      <c r="D3" s="58"/>
      <c r="E3" s="58"/>
      <c r="F3" s="58"/>
      <c r="G3" s="58"/>
      <c r="H3" s="58"/>
      <c r="I3" s="58"/>
      <c r="J3" s="58"/>
      <c r="K3" s="58"/>
      <c r="L3" s="58"/>
      <c r="M3" s="58"/>
      <c r="N3" s="72"/>
    </row>
    <row r="4" spans="1:14" ht="21.75" customHeight="1">
      <c r="A4" s="1021"/>
      <c r="B4" s="378"/>
      <c r="C4" s="244"/>
      <c r="D4" s="473" t="s">
        <v>382</v>
      </c>
      <c r="E4" s="474"/>
      <c r="F4" s="473" t="str">
        <f>+""&amp;+'sheet 1'!$BX$2</f>
        <v>2013</v>
      </c>
      <c r="G4" s="474"/>
      <c r="H4" s="473" t="s">
        <v>432</v>
      </c>
      <c r="I4" s="239"/>
      <c r="J4" s="465"/>
      <c r="K4" s="239"/>
      <c r="L4" s="370"/>
      <c r="M4" s="244"/>
      <c r="N4" s="477" t="s">
        <v>382</v>
      </c>
    </row>
    <row r="5" spans="1:14" ht="21.75" customHeight="1">
      <c r="A5" s="1021"/>
      <c r="B5" s="473" t="s">
        <v>433</v>
      </c>
      <c r="C5" s="244"/>
      <c r="D5" s="473" t="str">
        <f>+"Jan. 1, "&amp;+'sheet 1'!$BX$2</f>
        <v>Jan. 1, 2013</v>
      </c>
      <c r="E5" s="474"/>
      <c r="F5" s="473" t="s">
        <v>388</v>
      </c>
      <c r="G5" s="474"/>
      <c r="H5" s="474"/>
      <c r="I5" s="239"/>
      <c r="J5" s="465"/>
      <c r="K5" s="239"/>
      <c r="L5" s="370"/>
      <c r="M5" s="244"/>
      <c r="N5" s="473" t="str">
        <f>+"Dec. 31, "&amp;+'sheet 1'!$BX$2</f>
        <v>Dec. 31, 2013</v>
      </c>
    </row>
    <row r="6" spans="1:14" ht="21.75" customHeight="1">
      <c r="A6" s="1021"/>
      <c r="B6" s="378"/>
      <c r="C6" s="244"/>
      <c r="D6" s="474"/>
      <c r="E6" s="474"/>
      <c r="F6" s="473" t="s">
        <v>434</v>
      </c>
      <c r="G6" s="474"/>
      <c r="H6" s="474"/>
      <c r="I6" s="239"/>
      <c r="J6" s="465"/>
      <c r="K6" s="239"/>
      <c r="L6" s="465"/>
      <c r="M6" s="244"/>
      <c r="N6" s="478"/>
    </row>
    <row r="7" spans="1:14" ht="21.75" customHeight="1">
      <c r="A7" s="1021"/>
      <c r="B7" s="70"/>
      <c r="C7" s="233"/>
      <c r="D7" s="475"/>
      <c r="E7" s="475"/>
      <c r="F7" s="476" t="s">
        <v>435</v>
      </c>
      <c r="G7" s="475"/>
      <c r="H7" s="475"/>
      <c r="I7" s="241"/>
      <c r="J7" s="466"/>
      <c r="K7" s="241"/>
      <c r="L7" s="466"/>
      <c r="M7" s="233"/>
      <c r="N7" s="479"/>
    </row>
    <row r="8" spans="1:14" ht="4.5" customHeight="1">
      <c r="A8" s="1021"/>
      <c r="B8" s="58"/>
      <c r="C8" s="58"/>
      <c r="D8" s="58"/>
      <c r="E8" s="58"/>
      <c r="F8" s="58"/>
      <c r="G8" s="58"/>
      <c r="H8" s="58"/>
      <c r="I8" s="58"/>
      <c r="J8" s="58"/>
      <c r="K8" s="58"/>
      <c r="L8" s="58"/>
      <c r="M8" s="58"/>
      <c r="N8" s="72"/>
    </row>
    <row r="9" spans="1:14" ht="24" customHeight="1" hidden="1">
      <c r="A9" s="1021"/>
      <c r="B9" s="233" t="s">
        <v>551</v>
      </c>
      <c r="C9" s="233"/>
      <c r="D9" s="467">
        <v>0</v>
      </c>
      <c r="E9" s="467"/>
      <c r="F9" s="467">
        <v>0</v>
      </c>
      <c r="G9" s="467"/>
      <c r="H9" s="467">
        <v>0</v>
      </c>
      <c r="I9" s="468"/>
      <c r="J9" s="468"/>
      <c r="K9" s="468"/>
      <c r="L9" s="468"/>
      <c r="M9" s="468"/>
      <c r="N9" s="469">
        <f>D9+F9-H9-J9-L9</f>
        <v>0</v>
      </c>
    </row>
    <row r="10" spans="1:14" ht="24" customHeight="1">
      <c r="A10" s="1021"/>
      <c r="B10" s="233" t="s">
        <v>87</v>
      </c>
      <c r="C10" s="233"/>
      <c r="D10" s="467">
        <v>0</v>
      </c>
      <c r="E10" s="467"/>
      <c r="F10" s="467">
        <v>9348.55</v>
      </c>
      <c r="G10" s="467"/>
      <c r="H10" s="467">
        <v>9348.55</v>
      </c>
      <c r="I10" s="468"/>
      <c r="J10" s="467">
        <v>0</v>
      </c>
      <c r="K10" s="467"/>
      <c r="L10" s="467">
        <v>0</v>
      </c>
      <c r="M10" s="467">
        <v>0</v>
      </c>
      <c r="N10" s="469">
        <f aca="true" t="shared" si="0" ref="N10:N22">D10+F10-H10-J10-L10</f>
        <v>0</v>
      </c>
    </row>
    <row r="11" spans="1:14" ht="24" customHeight="1">
      <c r="A11" s="1021"/>
      <c r="B11" s="681" t="s">
        <v>77</v>
      </c>
      <c r="C11" s="233"/>
      <c r="D11" s="468">
        <v>0</v>
      </c>
      <c r="E11" s="468"/>
      <c r="F11" s="468">
        <v>369.42</v>
      </c>
      <c r="G11" s="468"/>
      <c r="H11" s="468">
        <v>369.42</v>
      </c>
      <c r="I11" s="468"/>
      <c r="J11" s="468"/>
      <c r="K11" s="468"/>
      <c r="L11" s="468"/>
      <c r="M11" s="468"/>
      <c r="N11" s="480">
        <f t="shared" si="0"/>
        <v>0</v>
      </c>
    </row>
    <row r="12" spans="1:14" ht="24" customHeight="1">
      <c r="A12" s="1021"/>
      <c r="B12" s="233" t="s">
        <v>78</v>
      </c>
      <c r="C12" s="233"/>
      <c r="D12" s="468">
        <v>11729.92</v>
      </c>
      <c r="E12" s="468"/>
      <c r="F12" s="468"/>
      <c r="G12" s="468"/>
      <c r="H12" s="468"/>
      <c r="I12" s="468"/>
      <c r="J12" s="468"/>
      <c r="K12" s="468"/>
      <c r="L12" s="468"/>
      <c r="M12" s="468"/>
      <c r="N12" s="480">
        <f t="shared" si="0"/>
        <v>11729.92</v>
      </c>
    </row>
    <row r="13" spans="1:14" ht="24" customHeight="1">
      <c r="A13" s="1021"/>
      <c r="B13" s="233" t="s">
        <v>79</v>
      </c>
      <c r="C13" s="233"/>
      <c r="D13" s="468">
        <v>2500</v>
      </c>
      <c r="E13" s="468"/>
      <c r="F13" s="468"/>
      <c r="G13" s="468"/>
      <c r="H13" s="468"/>
      <c r="I13" s="468"/>
      <c r="J13" s="468"/>
      <c r="K13" s="468"/>
      <c r="L13" s="468"/>
      <c r="M13" s="468"/>
      <c r="N13" s="480">
        <f t="shared" si="0"/>
        <v>2500</v>
      </c>
    </row>
    <row r="14" spans="1:14" ht="24" customHeight="1">
      <c r="A14" s="1021"/>
      <c r="B14" s="233" t="s">
        <v>1059</v>
      </c>
      <c r="C14" s="233"/>
      <c r="D14" s="468">
        <v>49.679999999999836</v>
      </c>
      <c r="E14" s="468"/>
      <c r="F14" s="468"/>
      <c r="G14" s="468"/>
      <c r="H14" s="468"/>
      <c r="I14" s="468"/>
      <c r="J14" s="468"/>
      <c r="K14" s="468"/>
      <c r="L14" s="468"/>
      <c r="M14" s="468"/>
      <c r="N14" s="480">
        <f t="shared" si="0"/>
        <v>49.679999999999836</v>
      </c>
    </row>
    <row r="15" spans="1:14" ht="24" customHeight="1">
      <c r="A15" s="1021"/>
      <c r="B15" s="233" t="s">
        <v>1073</v>
      </c>
      <c r="C15" s="233"/>
      <c r="D15" s="468">
        <v>16000</v>
      </c>
      <c r="E15" s="468"/>
      <c r="F15" s="468"/>
      <c r="G15" s="468"/>
      <c r="H15" s="468"/>
      <c r="I15" s="468"/>
      <c r="J15" s="468"/>
      <c r="K15" s="468"/>
      <c r="L15" s="468"/>
      <c r="M15" s="468"/>
      <c r="N15" s="480">
        <f>D15+F15-H15-J15-L15</f>
        <v>16000</v>
      </c>
    </row>
    <row r="16" spans="1:14" ht="24" customHeight="1">
      <c r="A16" s="1021"/>
      <c r="B16" s="233" t="s">
        <v>1074</v>
      </c>
      <c r="C16" s="233"/>
      <c r="D16" s="468">
        <v>3800</v>
      </c>
      <c r="E16" s="468"/>
      <c r="F16" s="468"/>
      <c r="G16" s="468"/>
      <c r="H16" s="468"/>
      <c r="I16" s="468"/>
      <c r="J16" s="468"/>
      <c r="K16" s="468"/>
      <c r="L16" s="468"/>
      <c r="M16" s="468"/>
      <c r="N16" s="480">
        <f>D16+F16-H16-J16-L16</f>
        <v>3800</v>
      </c>
    </row>
    <row r="17" spans="1:14" ht="24" customHeight="1">
      <c r="A17" s="1021"/>
      <c r="B17" s="681" t="s">
        <v>1057</v>
      </c>
      <c r="C17" s="233"/>
      <c r="D17" s="468">
        <v>3000</v>
      </c>
      <c r="E17" s="468"/>
      <c r="F17" s="468"/>
      <c r="G17" s="468"/>
      <c r="H17" s="468"/>
      <c r="I17" s="468"/>
      <c r="J17" s="468"/>
      <c r="K17" s="468"/>
      <c r="L17" s="468"/>
      <c r="M17" s="468"/>
      <c r="N17" s="480">
        <f>D17+F17-H17-J17-L17</f>
        <v>3000</v>
      </c>
    </row>
    <row r="18" spans="1:14" ht="24" customHeight="1">
      <c r="A18" s="1021"/>
      <c r="B18" s="681" t="s">
        <v>1058</v>
      </c>
      <c r="C18" s="233"/>
      <c r="D18" s="468">
        <v>1500</v>
      </c>
      <c r="E18" s="468"/>
      <c r="F18" s="468"/>
      <c r="G18" s="468"/>
      <c r="H18" s="468"/>
      <c r="I18" s="468"/>
      <c r="J18" s="468"/>
      <c r="K18" s="468"/>
      <c r="L18" s="468"/>
      <c r="M18" s="468"/>
      <c r="N18" s="480">
        <f>D18+F18-H18-J18-L18</f>
        <v>1500</v>
      </c>
    </row>
    <row r="19" spans="1:14" ht="24" customHeight="1">
      <c r="A19" s="1021"/>
      <c r="B19" s="233" t="s">
        <v>8</v>
      </c>
      <c r="C19" s="233"/>
      <c r="D19" s="468">
        <v>39779.36</v>
      </c>
      <c r="E19" s="468"/>
      <c r="F19" s="468"/>
      <c r="G19" s="468"/>
      <c r="H19" s="468"/>
      <c r="I19" s="468"/>
      <c r="J19" s="468"/>
      <c r="K19" s="468"/>
      <c r="L19" s="468"/>
      <c r="M19" s="468"/>
      <c r="N19" s="480">
        <f t="shared" si="0"/>
        <v>39779.36</v>
      </c>
    </row>
    <row r="20" spans="1:14" ht="24" customHeight="1">
      <c r="A20" s="1021"/>
      <c r="B20" s="233" t="s">
        <v>9</v>
      </c>
      <c r="C20" s="233"/>
      <c r="D20" s="468">
        <v>4000</v>
      </c>
      <c r="E20" s="468"/>
      <c r="F20" s="468"/>
      <c r="G20" s="468"/>
      <c r="H20" s="468">
        <v>4000</v>
      </c>
      <c r="I20" s="468"/>
      <c r="J20" s="468"/>
      <c r="K20" s="468"/>
      <c r="L20" s="468"/>
      <c r="M20" s="468"/>
      <c r="N20" s="480">
        <f t="shared" si="0"/>
        <v>0</v>
      </c>
    </row>
    <row r="21" spans="1:14" ht="24" customHeight="1">
      <c r="A21" s="1021"/>
      <c r="B21" s="925" t="s">
        <v>10</v>
      </c>
      <c r="C21" s="233"/>
      <c r="D21" s="468">
        <v>1649.76</v>
      </c>
      <c r="E21" s="468"/>
      <c r="F21" s="468"/>
      <c r="G21" s="468"/>
      <c r="H21" s="468"/>
      <c r="I21" s="468"/>
      <c r="J21" s="468"/>
      <c r="K21" s="468"/>
      <c r="L21" s="468"/>
      <c r="M21" s="468"/>
      <c r="N21" s="480">
        <f t="shared" si="0"/>
        <v>1649.76</v>
      </c>
    </row>
    <row r="22" spans="1:14" ht="24" customHeight="1" thickBot="1">
      <c r="A22" s="1021"/>
      <c r="B22" s="237"/>
      <c r="C22" s="237"/>
      <c r="D22" s="463"/>
      <c r="E22" s="463"/>
      <c r="F22" s="463"/>
      <c r="G22" s="463"/>
      <c r="H22" s="463"/>
      <c r="I22" s="463"/>
      <c r="J22" s="463"/>
      <c r="K22" s="463"/>
      <c r="L22" s="463"/>
      <c r="M22" s="463"/>
      <c r="N22" s="386">
        <f t="shared" si="0"/>
        <v>0</v>
      </c>
    </row>
    <row r="23" spans="1:14" ht="24" customHeight="1">
      <c r="A23" s="1021"/>
      <c r="B23" s="470" t="s">
        <v>436</v>
      </c>
      <c r="C23" s="70"/>
      <c r="D23" s="469">
        <f>SUM(D9:D22)</f>
        <v>84008.71999999999</v>
      </c>
      <c r="E23" s="469"/>
      <c r="F23" s="469">
        <f>SUM(F9:F22)</f>
        <v>9717.97</v>
      </c>
      <c r="G23" s="469"/>
      <c r="H23" s="469">
        <f>SUM(H9:H22)</f>
        <v>13717.97</v>
      </c>
      <c r="I23" s="469"/>
      <c r="J23" s="469">
        <f>SUM(J9:J22)</f>
        <v>0</v>
      </c>
      <c r="K23" s="469"/>
      <c r="L23" s="469">
        <f>SUM(L9:L22)</f>
        <v>0</v>
      </c>
      <c r="M23" s="469"/>
      <c r="N23" s="469">
        <f>SUM(N9:N22)</f>
        <v>80008.71999999999</v>
      </c>
    </row>
    <row r="24" spans="1:14" ht="4.5" customHeight="1">
      <c r="A24" s="60"/>
      <c r="B24" s="84"/>
      <c r="C24" s="58"/>
      <c r="D24" s="58"/>
      <c r="E24" s="58"/>
      <c r="F24" s="58"/>
      <c r="G24" s="58"/>
      <c r="H24" s="58"/>
      <c r="I24" s="58"/>
      <c r="J24" s="58"/>
      <c r="K24" s="58"/>
      <c r="L24" s="58"/>
      <c r="M24" s="58"/>
      <c r="N24" s="72"/>
    </row>
    <row r="25" ht="15">
      <c r="A25" s="60"/>
    </row>
  </sheetData>
  <sheetProtection/>
  <mergeCells count="1">
    <mergeCell ref="A1:A23"/>
  </mergeCells>
  <printOptions verticalCentered="1"/>
  <pageMargins left="0.25" right="0.25" top="0" bottom="0"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sheetPr codeName="Sheet19">
    <pageSetUpPr fitToPage="1"/>
  </sheetPr>
  <dimension ref="A1:S31"/>
  <sheetViews>
    <sheetView showGridLines="0" zoomScale="75" zoomScaleNormal="75" zoomScalePageLayoutView="0" workbookViewId="0" topLeftCell="A2">
      <selection activeCell="B11" sqref="B11:B12"/>
    </sheetView>
  </sheetViews>
  <sheetFormatPr defaultColWidth="8.88671875" defaultRowHeight="15"/>
  <cols>
    <col min="1" max="1" width="4.5546875" style="0" customWidth="1"/>
    <col min="2" max="2" width="41.4453125" style="0" customWidth="1"/>
    <col min="3" max="3" width="0.671875" style="0" customWidth="1"/>
    <col min="4" max="4" width="12.77734375" style="0" customWidth="1"/>
    <col min="5" max="5" width="0.671875" style="0" customWidth="1"/>
    <col min="6" max="6" width="12.77734375" style="0" customWidth="1"/>
    <col min="7" max="7" width="0.671875" style="0" customWidth="1"/>
    <col min="8" max="8" width="12.77734375" style="0" customWidth="1"/>
    <col min="9" max="9" width="0.671875" style="0" customWidth="1"/>
    <col min="10" max="10" width="12.77734375" style="0" customWidth="1"/>
    <col min="11" max="11" width="0.671875" style="0" customWidth="1"/>
    <col min="12" max="12" width="12.77734375" style="0" customWidth="1"/>
    <col min="13" max="13" width="0.671875" style="0" customWidth="1"/>
    <col min="14" max="14" width="13.88671875" style="0" bestFit="1" customWidth="1"/>
    <col min="15" max="15" width="0.671875" style="0" customWidth="1"/>
    <col min="16" max="16" width="12.5546875" style="0" customWidth="1"/>
    <col min="17" max="17" width="0.671875" style="0" customWidth="1"/>
    <col min="18" max="18" width="12.77734375" style="0" customWidth="1"/>
    <col min="19" max="19" width="0.671875" style="0" customWidth="1"/>
    <col min="20" max="20" width="12.77734375" style="0" customWidth="1"/>
  </cols>
  <sheetData>
    <row r="1" spans="1:18" ht="22.5">
      <c r="A1" s="1022" t="s">
        <v>150</v>
      </c>
      <c r="B1" s="24" t="s">
        <v>438</v>
      </c>
      <c r="C1" s="23"/>
      <c r="D1" s="23"/>
      <c r="E1" s="23"/>
      <c r="F1" s="23"/>
      <c r="G1" s="23"/>
      <c r="H1" s="23"/>
      <c r="I1" s="23"/>
      <c r="J1" s="23"/>
      <c r="K1" s="23"/>
      <c r="L1" s="23"/>
      <c r="M1" s="23"/>
      <c r="N1" s="23"/>
      <c r="O1" s="23"/>
      <c r="P1" s="23"/>
      <c r="Q1" s="23"/>
      <c r="R1" s="23"/>
    </row>
    <row r="2" spans="1:18" ht="22.5">
      <c r="A2" s="1022"/>
      <c r="B2" s="105" t="s">
        <v>439</v>
      </c>
      <c r="C2" s="69"/>
      <c r="D2" s="69"/>
      <c r="E2" s="69"/>
      <c r="F2" s="69"/>
      <c r="G2" s="69"/>
      <c r="H2" s="69"/>
      <c r="I2" s="69"/>
      <c r="J2" s="69"/>
      <c r="K2" s="69"/>
      <c r="L2" s="69"/>
      <c r="M2" s="69"/>
      <c r="N2" s="69"/>
      <c r="O2" s="69"/>
      <c r="P2" s="69"/>
      <c r="Q2" s="69"/>
      <c r="R2" s="69"/>
    </row>
    <row r="3" spans="1:18" ht="4.5" customHeight="1">
      <c r="A3" s="1022"/>
      <c r="B3" s="58"/>
      <c r="C3" s="58"/>
      <c r="D3" s="58"/>
      <c r="E3" s="58"/>
      <c r="F3" s="58"/>
      <c r="G3" s="58"/>
      <c r="H3" s="58"/>
      <c r="I3" s="58"/>
      <c r="J3" s="58"/>
      <c r="K3" s="58"/>
      <c r="L3" s="58"/>
      <c r="M3" s="58"/>
      <c r="N3" s="58"/>
      <c r="O3" s="58"/>
      <c r="P3" s="58"/>
      <c r="Q3" s="58"/>
      <c r="R3" s="72"/>
    </row>
    <row r="4" spans="1:18" ht="21.75" customHeight="1">
      <c r="A4" s="1022"/>
      <c r="B4" s="89"/>
      <c r="C4" s="89"/>
      <c r="D4" s="119" t="s">
        <v>382</v>
      </c>
      <c r="E4" s="107"/>
      <c r="F4" s="593" t="str">
        <f>+"Transferred from "&amp;+'sheet 1'!$BX$2</f>
        <v>Transferred from 2013</v>
      </c>
      <c r="G4" s="95"/>
      <c r="H4" s="114"/>
      <c r="I4" s="107"/>
      <c r="J4" s="465"/>
      <c r="K4" s="107"/>
      <c r="L4" s="106"/>
      <c r="M4" s="89"/>
      <c r="N4" s="355"/>
      <c r="O4" s="471"/>
      <c r="P4" s="471"/>
      <c r="Q4" s="89"/>
      <c r="R4" s="119" t="s">
        <v>382</v>
      </c>
    </row>
    <row r="5" spans="1:18" ht="21.75" customHeight="1">
      <c r="A5" s="1022"/>
      <c r="B5" s="119" t="s">
        <v>433</v>
      </c>
      <c r="C5" s="89"/>
      <c r="D5" s="473" t="str">
        <f>+"Jan. 1, "&amp;+'sheet 1'!$BX$2</f>
        <v>Jan. 1, 2013</v>
      </c>
      <c r="E5" s="107"/>
      <c r="F5" s="172" t="s">
        <v>440</v>
      </c>
      <c r="G5" s="115"/>
      <c r="H5" s="116"/>
      <c r="I5" s="107"/>
      <c r="J5" s="370"/>
      <c r="K5" s="107"/>
      <c r="L5" s="119" t="s">
        <v>441</v>
      </c>
      <c r="M5" s="89"/>
      <c r="N5" s="743" t="s">
        <v>159</v>
      </c>
      <c r="O5" s="471"/>
      <c r="P5" s="471"/>
      <c r="Q5" s="89"/>
      <c r="R5" s="473" t="str">
        <f>+"Dec. 31, "&amp;+'sheet 1'!$BX$2</f>
        <v>Dec. 31, 2013</v>
      </c>
    </row>
    <row r="6" spans="1:18" ht="21.75" customHeight="1">
      <c r="A6" s="1022"/>
      <c r="B6" s="89"/>
      <c r="C6" s="89"/>
      <c r="D6" s="178"/>
      <c r="E6" s="107"/>
      <c r="F6" s="119" t="s">
        <v>442</v>
      </c>
      <c r="G6" s="112"/>
      <c r="H6" s="119" t="s">
        <v>443</v>
      </c>
      <c r="I6" s="107"/>
      <c r="J6" s="370"/>
      <c r="K6" s="107"/>
      <c r="L6" s="107"/>
      <c r="M6" s="89"/>
      <c r="N6" s="682" t="s">
        <v>160</v>
      </c>
      <c r="O6" s="471"/>
      <c r="P6" s="471"/>
      <c r="Q6" s="89"/>
      <c r="R6" s="89"/>
    </row>
    <row r="7" spans="1:18" ht="21.75" customHeight="1">
      <c r="A7" s="1022"/>
      <c r="B7" s="72"/>
      <c r="C7" s="72"/>
      <c r="D7" s="133"/>
      <c r="E7" s="108"/>
      <c r="F7" s="113"/>
      <c r="G7" s="113"/>
      <c r="H7" s="334" t="s">
        <v>444</v>
      </c>
      <c r="I7" s="108"/>
      <c r="J7" s="648"/>
      <c r="K7" s="108"/>
      <c r="L7" s="108"/>
      <c r="M7" s="72"/>
      <c r="N7" s="683" t="s">
        <v>151</v>
      </c>
      <c r="O7" s="472"/>
      <c r="P7" s="472"/>
      <c r="Q7" s="72"/>
      <c r="R7" s="72"/>
    </row>
    <row r="8" spans="1:18" ht="4.5" customHeight="1">
      <c r="A8" s="1022"/>
      <c r="B8" s="58"/>
      <c r="C8" s="58"/>
      <c r="D8" s="58"/>
      <c r="E8" s="58"/>
      <c r="F8" s="58"/>
      <c r="G8" s="58"/>
      <c r="H8" s="58"/>
      <c r="I8" s="58"/>
      <c r="J8" s="58"/>
      <c r="K8" s="58"/>
      <c r="L8" s="58"/>
      <c r="M8" s="58"/>
      <c r="N8" s="58"/>
      <c r="O8" s="58"/>
      <c r="P8" s="58"/>
      <c r="Q8" s="58"/>
      <c r="R8" s="58"/>
    </row>
    <row r="9" spans="1:18" ht="24" customHeight="1">
      <c r="A9" s="1022"/>
      <c r="B9" s="233" t="s">
        <v>551</v>
      </c>
      <c r="C9" s="242"/>
      <c r="D9" s="467">
        <v>19699.79</v>
      </c>
      <c r="E9" s="467"/>
      <c r="F9" s="467">
        <v>0</v>
      </c>
      <c r="G9" s="467"/>
      <c r="H9" s="467">
        <v>0</v>
      </c>
      <c r="I9" s="467"/>
      <c r="J9" s="467">
        <v>0</v>
      </c>
      <c r="K9" s="467"/>
      <c r="L9" s="467">
        <v>14743.68</v>
      </c>
      <c r="M9" s="467"/>
      <c r="N9" s="467">
        <v>0</v>
      </c>
      <c r="O9" s="467"/>
      <c r="P9" s="467">
        <v>0</v>
      </c>
      <c r="Q9" s="242"/>
      <c r="R9" s="467">
        <f aca="true" t="shared" si="0" ref="R9:R17">D9+F9+H9+J9-L9-N9</f>
        <v>4956.110000000001</v>
      </c>
    </row>
    <row r="10" spans="1:18" ht="24" customHeight="1">
      <c r="A10" s="1022"/>
      <c r="B10" s="681" t="s">
        <v>88</v>
      </c>
      <c r="C10" s="242"/>
      <c r="D10" s="468">
        <v>5121.200000000001</v>
      </c>
      <c r="E10" s="468"/>
      <c r="F10" s="468"/>
      <c r="G10" s="468"/>
      <c r="H10" s="468"/>
      <c r="I10" s="468"/>
      <c r="J10" s="468"/>
      <c r="K10" s="468"/>
      <c r="L10" s="468"/>
      <c r="M10" s="468"/>
      <c r="N10" s="468"/>
      <c r="O10" s="468"/>
      <c r="P10" s="468"/>
      <c r="Q10" s="242"/>
      <c r="R10" s="468">
        <f t="shared" si="0"/>
        <v>5121.200000000001</v>
      </c>
    </row>
    <row r="11" spans="1:18" ht="24" customHeight="1">
      <c r="A11" s="1022"/>
      <c r="B11" s="233" t="s">
        <v>87</v>
      </c>
      <c r="C11" s="242"/>
      <c r="D11" s="468">
        <v>7971.090000000004</v>
      </c>
      <c r="E11" s="468"/>
      <c r="F11" s="468"/>
      <c r="G11" s="468"/>
      <c r="H11" s="468">
        <v>9348.55</v>
      </c>
      <c r="I11" s="468"/>
      <c r="J11" s="468"/>
      <c r="K11" s="468"/>
      <c r="L11" s="468">
        <v>17319.64</v>
      </c>
      <c r="M11" s="468"/>
      <c r="N11" s="468"/>
      <c r="O11" s="468"/>
      <c r="P11" s="468"/>
      <c r="Q11" s="242"/>
      <c r="R11" s="468">
        <f t="shared" si="0"/>
        <v>3.637978807091713E-12</v>
      </c>
    </row>
    <row r="12" spans="1:18" ht="26.25" customHeight="1">
      <c r="A12" s="1022"/>
      <c r="B12" s="681" t="s">
        <v>77</v>
      </c>
      <c r="C12" s="242"/>
      <c r="D12" s="468">
        <v>3310.16</v>
      </c>
      <c r="E12" s="468"/>
      <c r="F12" s="468"/>
      <c r="G12" s="468"/>
      <c r="H12" s="468">
        <v>369.42</v>
      </c>
      <c r="I12" s="468"/>
      <c r="J12" s="468"/>
      <c r="K12" s="468"/>
      <c r="L12" s="468"/>
      <c r="M12" s="468"/>
      <c r="N12" s="468"/>
      <c r="O12" s="468"/>
      <c r="P12" s="468"/>
      <c r="Q12" s="242"/>
      <c r="R12" s="468">
        <f t="shared" si="0"/>
        <v>3679.58</v>
      </c>
    </row>
    <row r="13" spans="1:18" ht="24" customHeight="1">
      <c r="A13" s="1022"/>
      <c r="B13" s="233" t="s">
        <v>78</v>
      </c>
      <c r="C13" s="242"/>
      <c r="D13" s="468">
        <v>16796.98</v>
      </c>
      <c r="E13" s="468"/>
      <c r="F13" s="468"/>
      <c r="G13" s="468"/>
      <c r="H13" s="468"/>
      <c r="I13" s="468"/>
      <c r="J13" s="468"/>
      <c r="K13" s="468"/>
      <c r="L13" s="468"/>
      <c r="M13" s="468"/>
      <c r="N13" s="468"/>
      <c r="O13" s="468"/>
      <c r="P13" s="468"/>
      <c r="Q13" s="242"/>
      <c r="R13" s="468">
        <f t="shared" si="0"/>
        <v>16796.98</v>
      </c>
    </row>
    <row r="14" spans="1:18" ht="27" customHeight="1">
      <c r="A14" s="1022"/>
      <c r="B14" s="233" t="s">
        <v>79</v>
      </c>
      <c r="C14" s="242"/>
      <c r="D14" s="468">
        <v>2500</v>
      </c>
      <c r="E14" s="468"/>
      <c r="F14" s="468"/>
      <c r="G14" s="468"/>
      <c r="H14" s="468"/>
      <c r="I14" s="468"/>
      <c r="J14" s="468"/>
      <c r="K14" s="468"/>
      <c r="L14" s="468"/>
      <c r="M14" s="468"/>
      <c r="N14" s="468"/>
      <c r="O14" s="468"/>
      <c r="P14" s="468"/>
      <c r="Q14" s="242"/>
      <c r="R14" s="468">
        <f t="shared" si="0"/>
        <v>2500</v>
      </c>
    </row>
    <row r="15" spans="1:18" ht="24" customHeight="1">
      <c r="A15" s="1022"/>
      <c r="B15" s="233" t="s">
        <v>89</v>
      </c>
      <c r="C15" s="242"/>
      <c r="D15" s="468">
        <v>3736.09</v>
      </c>
      <c r="E15" s="468"/>
      <c r="F15" s="468">
        <v>3246.05</v>
      </c>
      <c r="G15" s="468"/>
      <c r="H15" s="468"/>
      <c r="I15" s="468"/>
      <c r="J15" s="468"/>
      <c r="K15" s="468"/>
      <c r="L15" s="468"/>
      <c r="M15" s="468"/>
      <c r="N15" s="468"/>
      <c r="O15" s="468"/>
      <c r="P15" s="468"/>
      <c r="Q15" s="242"/>
      <c r="R15" s="468">
        <f t="shared" si="0"/>
        <v>6982.14</v>
      </c>
    </row>
    <row r="16" spans="1:18" ht="24" customHeight="1">
      <c r="A16" s="1022"/>
      <c r="B16" s="233" t="s">
        <v>1059</v>
      </c>
      <c r="C16" s="242"/>
      <c r="D16" s="468">
        <v>7858</v>
      </c>
      <c r="E16" s="468"/>
      <c r="F16" s="468"/>
      <c r="G16" s="468"/>
      <c r="H16" s="468"/>
      <c r="I16" s="468"/>
      <c r="J16" s="468"/>
      <c r="K16" s="468"/>
      <c r="L16" s="468"/>
      <c r="M16" s="468"/>
      <c r="N16" s="468"/>
      <c r="O16" s="468"/>
      <c r="P16" s="468"/>
      <c r="Q16" s="242"/>
      <c r="R16" s="468">
        <f t="shared" si="0"/>
        <v>7858</v>
      </c>
    </row>
    <row r="17" spans="1:18" ht="24" customHeight="1">
      <c r="A17" s="1022"/>
      <c r="B17" s="233" t="s">
        <v>1086</v>
      </c>
      <c r="C17" s="242"/>
      <c r="D17" s="468">
        <v>3000</v>
      </c>
      <c r="E17" s="468"/>
      <c r="F17" s="468"/>
      <c r="G17" s="468"/>
      <c r="H17" s="468"/>
      <c r="I17" s="468"/>
      <c r="J17" s="468"/>
      <c r="K17" s="468"/>
      <c r="L17" s="468"/>
      <c r="M17" s="468"/>
      <c r="N17" s="468"/>
      <c r="O17" s="468"/>
      <c r="P17" s="468"/>
      <c r="Q17" s="242"/>
      <c r="R17" s="468">
        <f t="shared" si="0"/>
        <v>3000</v>
      </c>
    </row>
    <row r="18" spans="1:18" ht="24" customHeight="1">
      <c r="A18" s="1022"/>
      <c r="B18" s="681" t="s">
        <v>1057</v>
      </c>
      <c r="C18" s="242"/>
      <c r="D18" s="468">
        <v>3000</v>
      </c>
      <c r="E18" s="468"/>
      <c r="F18" s="468"/>
      <c r="G18" s="468"/>
      <c r="H18" s="468"/>
      <c r="I18" s="468"/>
      <c r="J18" s="468"/>
      <c r="K18" s="468"/>
      <c r="L18" s="468"/>
      <c r="M18" s="468"/>
      <c r="N18" s="468"/>
      <c r="O18" s="468"/>
      <c r="P18" s="468"/>
      <c r="Q18" s="242"/>
      <c r="R18" s="468">
        <f aca="true" t="shared" si="1" ref="R18:R23">D18+F18+H18+J18-L18-N18</f>
        <v>3000</v>
      </c>
    </row>
    <row r="19" spans="1:18" ht="24" customHeight="1">
      <c r="A19" s="1022"/>
      <c r="B19" s="681" t="s">
        <v>1058</v>
      </c>
      <c r="C19" s="242"/>
      <c r="D19" s="468">
        <v>1500</v>
      </c>
      <c r="E19" s="468"/>
      <c r="F19" s="468"/>
      <c r="G19" s="468"/>
      <c r="H19" s="468"/>
      <c r="I19" s="468"/>
      <c r="J19" s="468"/>
      <c r="K19" s="468"/>
      <c r="L19" s="468"/>
      <c r="M19" s="468"/>
      <c r="N19" s="468"/>
      <c r="O19" s="468"/>
      <c r="P19" s="468"/>
      <c r="Q19" s="242"/>
      <c r="R19" s="468">
        <f t="shared" si="1"/>
        <v>1500</v>
      </c>
    </row>
    <row r="20" spans="1:18" ht="24" customHeight="1">
      <c r="A20" s="1022"/>
      <c r="B20" s="233"/>
      <c r="C20" s="242"/>
      <c r="D20" s="468">
        <v>0</v>
      </c>
      <c r="E20" s="468"/>
      <c r="F20" s="468"/>
      <c r="G20" s="468"/>
      <c r="H20" s="468"/>
      <c r="I20" s="468"/>
      <c r="J20" s="468"/>
      <c r="K20" s="468"/>
      <c r="L20" s="468"/>
      <c r="M20" s="468"/>
      <c r="N20" s="468"/>
      <c r="O20" s="468"/>
      <c r="P20" s="468"/>
      <c r="Q20" s="242"/>
      <c r="R20" s="468">
        <f t="shared" si="1"/>
        <v>0</v>
      </c>
    </row>
    <row r="21" spans="1:18" ht="24" customHeight="1">
      <c r="A21" s="1022"/>
      <c r="B21" s="233"/>
      <c r="C21" s="242"/>
      <c r="D21" s="468"/>
      <c r="E21" s="468"/>
      <c r="F21" s="468"/>
      <c r="G21" s="468"/>
      <c r="H21" s="468"/>
      <c r="I21" s="468"/>
      <c r="J21" s="468"/>
      <c r="K21" s="468"/>
      <c r="L21" s="468"/>
      <c r="M21" s="468"/>
      <c r="N21" s="468"/>
      <c r="O21" s="468"/>
      <c r="P21" s="468"/>
      <c r="Q21" s="242"/>
      <c r="R21" s="468">
        <f t="shared" si="1"/>
        <v>0</v>
      </c>
    </row>
    <row r="22" spans="1:18" ht="24" customHeight="1">
      <c r="A22" s="1022"/>
      <c r="B22" s="233"/>
      <c r="C22" s="242"/>
      <c r="D22" s="468"/>
      <c r="E22" s="468"/>
      <c r="F22" s="468"/>
      <c r="G22" s="468"/>
      <c r="H22" s="468"/>
      <c r="I22" s="468"/>
      <c r="J22" s="468"/>
      <c r="K22" s="468"/>
      <c r="L22" s="468"/>
      <c r="M22" s="468"/>
      <c r="N22" s="468"/>
      <c r="O22" s="468"/>
      <c r="P22" s="468"/>
      <c r="Q22" s="242"/>
      <c r="R22" s="468">
        <f t="shared" si="1"/>
        <v>0</v>
      </c>
    </row>
    <row r="23" spans="1:18" ht="24" customHeight="1" thickBot="1">
      <c r="A23" s="1022"/>
      <c r="B23" s="942"/>
      <c r="C23" s="943"/>
      <c r="D23" s="944"/>
      <c r="E23" s="463"/>
      <c r="F23" s="463"/>
      <c r="G23" s="463"/>
      <c r="H23" s="463"/>
      <c r="I23" s="463"/>
      <c r="J23" s="463"/>
      <c r="K23" s="463"/>
      <c r="L23" s="463"/>
      <c r="M23" s="463"/>
      <c r="N23" s="463"/>
      <c r="O23" s="463"/>
      <c r="P23" s="463"/>
      <c r="Q23" s="243"/>
      <c r="R23" s="779">
        <f t="shared" si="1"/>
        <v>0</v>
      </c>
    </row>
    <row r="24" spans="1:18" ht="24" customHeight="1">
      <c r="A24" s="1022"/>
      <c r="B24" s="945"/>
      <c r="C24" s="946"/>
      <c r="D24" s="947"/>
      <c r="E24" s="469"/>
      <c r="F24" s="469"/>
      <c r="G24" s="469"/>
      <c r="H24" s="469"/>
      <c r="I24" s="469"/>
      <c r="J24" s="469"/>
      <c r="K24" s="469"/>
      <c r="L24" s="469"/>
      <c r="M24" s="469"/>
      <c r="N24" s="469"/>
      <c r="O24" s="469"/>
      <c r="P24" s="469"/>
      <c r="Q24" s="469"/>
      <c r="R24" s="469"/>
    </row>
    <row r="25" spans="1:18" ht="4.5" customHeight="1">
      <c r="A25" s="1022"/>
      <c r="B25" s="84"/>
      <c r="C25" s="58"/>
      <c r="D25" s="58"/>
      <c r="E25" s="58"/>
      <c r="F25" s="58"/>
      <c r="G25" s="58"/>
      <c r="H25" s="58"/>
      <c r="I25" s="58"/>
      <c r="J25" s="58"/>
      <c r="K25" s="58"/>
      <c r="L25" s="58"/>
      <c r="M25" s="58"/>
      <c r="N25" s="58"/>
      <c r="O25" s="58"/>
      <c r="P25" s="58"/>
      <c r="Q25" s="58"/>
      <c r="R25" s="58"/>
    </row>
    <row r="26" spans="1:14" ht="15">
      <c r="A26" s="60"/>
      <c r="N26" s="60"/>
    </row>
    <row r="27" ht="15">
      <c r="N27" s="60"/>
    </row>
    <row r="28" ht="15">
      <c r="N28" s="60"/>
    </row>
    <row r="29" ht="15">
      <c r="N29" s="60"/>
    </row>
    <row r="30" spans="4:19" ht="15">
      <c r="D30" s="197">
        <f>SUM(D9:D23)</f>
        <v>74493.31</v>
      </c>
      <c r="F30" s="197">
        <f>SUM(F9:F23)</f>
        <v>3246.05</v>
      </c>
      <c r="H30" s="197">
        <f aca="true" t="shared" si="2" ref="H30:S30">SUM(H9:H23)</f>
        <v>9717.97</v>
      </c>
      <c r="I30" s="197">
        <f t="shared" si="2"/>
        <v>0</v>
      </c>
      <c r="J30" s="197">
        <f t="shared" si="2"/>
        <v>0</v>
      </c>
      <c r="K30" s="197">
        <f t="shared" si="2"/>
        <v>0</v>
      </c>
      <c r="L30" s="197">
        <f t="shared" si="2"/>
        <v>32063.32</v>
      </c>
      <c r="M30" s="197">
        <f t="shared" si="2"/>
        <v>0</v>
      </c>
      <c r="N30" s="197">
        <f t="shared" si="2"/>
        <v>0</v>
      </c>
      <c r="O30" s="197">
        <f t="shared" si="2"/>
        <v>0</v>
      </c>
      <c r="P30" s="197">
        <f t="shared" si="2"/>
        <v>0</v>
      </c>
      <c r="Q30" s="197">
        <f t="shared" si="2"/>
        <v>0</v>
      </c>
      <c r="R30" s="197">
        <f t="shared" si="2"/>
        <v>55394.01</v>
      </c>
      <c r="S30" s="197">
        <f t="shared" si="2"/>
        <v>0</v>
      </c>
    </row>
    <row r="31" ht="15">
      <c r="N31" s="60"/>
    </row>
  </sheetData>
  <sheetProtection/>
  <mergeCells count="1">
    <mergeCell ref="A1:A25"/>
  </mergeCells>
  <printOptions horizontalCentered="1" verticalCentered="1"/>
  <pageMargins left="0" right="0" top="0" bottom="0" header="0.5" footer="0.5"/>
  <pageSetup fitToHeight="1" fitToWidth="1" horizontalDpi="600" verticalDpi="600" orientation="landscape" paperSize="5" scale="94" r:id="rId1"/>
</worksheet>
</file>

<file path=xl/worksheets/sheet15.xml><?xml version="1.0" encoding="utf-8"?>
<worksheet xmlns="http://schemas.openxmlformats.org/spreadsheetml/2006/main" xmlns:r="http://schemas.openxmlformats.org/officeDocument/2006/relationships">
  <sheetPr codeName="Sheet20">
    <pageSetUpPr fitToPage="1"/>
  </sheetPr>
  <dimension ref="A1:R31"/>
  <sheetViews>
    <sheetView showGridLines="0" zoomScale="75" zoomScaleNormal="75" zoomScalePageLayoutView="0" workbookViewId="0" topLeftCell="A5">
      <selection activeCell="D24" sqref="D24"/>
    </sheetView>
  </sheetViews>
  <sheetFormatPr defaultColWidth="8.88671875" defaultRowHeight="15"/>
  <cols>
    <col min="1" max="1" width="2.77734375" style="0" customWidth="1"/>
    <col min="2" max="2" width="40.6640625" style="0" customWidth="1"/>
    <col min="3" max="3" width="0.3359375" style="0" customWidth="1"/>
    <col min="4" max="4" width="12.77734375" style="0" customWidth="1"/>
    <col min="5" max="5" width="0.671875" style="0" customWidth="1"/>
    <col min="6" max="6" width="12.77734375" style="0" customWidth="1"/>
    <col min="7" max="7" width="0.671875" style="0" customWidth="1"/>
    <col min="8" max="8" width="12.77734375" style="0" customWidth="1"/>
    <col min="9" max="9" width="0.671875" style="0" customWidth="1"/>
    <col min="10" max="10" width="12.77734375" style="0" customWidth="1"/>
    <col min="11" max="11" width="0.671875" style="0" customWidth="1"/>
    <col min="12" max="12" width="12.77734375" style="0" customWidth="1"/>
    <col min="13" max="13" width="0.671875" style="0" customWidth="1"/>
    <col min="14" max="14" width="12.4453125" style="0" customWidth="1"/>
    <col min="15" max="15" width="0.671875" style="0" customWidth="1"/>
    <col min="16" max="16" width="12.5546875" style="0" customWidth="1"/>
    <col min="17" max="17" width="0.671875" style="0" customWidth="1"/>
    <col min="18" max="18" width="12.77734375" style="0" customWidth="1"/>
    <col min="19" max="19" width="0.671875" style="0" customWidth="1"/>
    <col min="20" max="20" width="12.77734375" style="0" customWidth="1"/>
  </cols>
  <sheetData>
    <row r="1" spans="1:18" ht="22.5">
      <c r="A1" s="1022" t="s">
        <v>161</v>
      </c>
      <c r="B1" s="24" t="s">
        <v>438</v>
      </c>
      <c r="C1" s="23"/>
      <c r="D1" s="23"/>
      <c r="E1" s="23"/>
      <c r="F1" s="23"/>
      <c r="G1" s="23"/>
      <c r="H1" s="23"/>
      <c r="I1" s="23"/>
      <c r="J1" s="23"/>
      <c r="K1" s="23"/>
      <c r="L1" s="23"/>
      <c r="M1" s="23"/>
      <c r="N1" s="23"/>
      <c r="O1" s="23"/>
      <c r="P1" s="23"/>
      <c r="Q1" s="23"/>
      <c r="R1" s="23"/>
    </row>
    <row r="2" spans="1:18" ht="22.5">
      <c r="A2" s="1022"/>
      <c r="B2" s="105" t="s">
        <v>439</v>
      </c>
      <c r="C2" s="69"/>
      <c r="D2" s="69"/>
      <c r="E2" s="69"/>
      <c r="F2" s="69"/>
      <c r="G2" s="69"/>
      <c r="H2" s="69"/>
      <c r="I2" s="69"/>
      <c r="J2" s="69"/>
      <c r="K2" s="69"/>
      <c r="L2" s="69"/>
      <c r="M2" s="69"/>
      <c r="N2" s="69"/>
      <c r="O2" s="69"/>
      <c r="P2" s="69"/>
      <c r="Q2" s="69"/>
      <c r="R2" s="69"/>
    </row>
    <row r="3" spans="1:18" ht="4.5" customHeight="1">
      <c r="A3" s="1022"/>
      <c r="B3" s="58"/>
      <c r="C3" s="58"/>
      <c r="D3" s="58"/>
      <c r="E3" s="58"/>
      <c r="F3" s="58"/>
      <c r="G3" s="58"/>
      <c r="H3" s="58"/>
      <c r="I3" s="58"/>
      <c r="J3" s="58"/>
      <c r="K3" s="58"/>
      <c r="L3" s="58"/>
      <c r="M3" s="58"/>
      <c r="N3" s="58"/>
      <c r="O3" s="58"/>
      <c r="P3" s="58"/>
      <c r="Q3" s="58"/>
      <c r="R3" s="72"/>
    </row>
    <row r="4" spans="1:18" ht="21.75" customHeight="1">
      <c r="A4" s="1022"/>
      <c r="B4" s="89"/>
      <c r="C4" s="89"/>
      <c r="D4" s="119" t="s">
        <v>382</v>
      </c>
      <c r="E4" s="107"/>
      <c r="F4" s="593" t="str">
        <f>+"Transferred from "&amp;+'sheet 1'!$BX$2</f>
        <v>Transferred from 2013</v>
      </c>
      <c r="G4" s="95"/>
      <c r="H4" s="114"/>
      <c r="I4" s="107"/>
      <c r="J4" s="465"/>
      <c r="K4" s="107"/>
      <c r="L4" s="106"/>
      <c r="M4" s="89"/>
      <c r="N4" s="355"/>
      <c r="O4" s="471"/>
      <c r="P4" s="471"/>
      <c r="Q4" s="89"/>
      <c r="R4" s="119" t="s">
        <v>382</v>
      </c>
    </row>
    <row r="5" spans="1:18" ht="21.75" customHeight="1">
      <c r="A5" s="1022"/>
      <c r="B5" s="119" t="s">
        <v>433</v>
      </c>
      <c r="C5" s="89"/>
      <c r="D5" s="473" t="str">
        <f>+"Jan. 1, "&amp;+'sheet 1'!$BX$2</f>
        <v>Jan. 1, 2013</v>
      </c>
      <c r="E5" s="107"/>
      <c r="F5" s="172" t="s">
        <v>440</v>
      </c>
      <c r="G5" s="115"/>
      <c r="H5" s="116"/>
      <c r="I5" s="107"/>
      <c r="J5" s="465"/>
      <c r="K5" s="107"/>
      <c r="L5" s="119" t="s">
        <v>441</v>
      </c>
      <c r="M5" s="89"/>
      <c r="N5" s="355"/>
      <c r="O5" s="471"/>
      <c r="P5" s="471"/>
      <c r="Q5" s="89"/>
      <c r="R5" s="473" t="str">
        <f>+"Dec. 31, "&amp;+'sheet 1'!$BX$2</f>
        <v>Dec. 31, 2013</v>
      </c>
    </row>
    <row r="6" spans="1:18" ht="21.75" customHeight="1">
      <c r="A6" s="1022"/>
      <c r="B6" s="89"/>
      <c r="C6" s="89"/>
      <c r="D6" s="178"/>
      <c r="E6" s="107"/>
      <c r="F6" s="119" t="s">
        <v>442</v>
      </c>
      <c r="G6" s="112"/>
      <c r="H6" s="119" t="s">
        <v>443</v>
      </c>
      <c r="I6" s="107"/>
      <c r="J6" s="465"/>
      <c r="K6" s="107"/>
      <c r="L6" s="107"/>
      <c r="M6" s="89"/>
      <c r="N6" s="471"/>
      <c r="O6" s="471"/>
      <c r="P6" s="471"/>
      <c r="Q6" s="89"/>
      <c r="R6" s="89"/>
    </row>
    <row r="7" spans="1:18" ht="21.75" customHeight="1">
      <c r="A7" s="1022"/>
      <c r="B7" s="72"/>
      <c r="C7" s="72"/>
      <c r="D7" s="133"/>
      <c r="E7" s="108"/>
      <c r="F7" s="113"/>
      <c r="G7" s="113"/>
      <c r="H7" s="334" t="s">
        <v>444</v>
      </c>
      <c r="I7" s="108"/>
      <c r="J7" s="466"/>
      <c r="K7" s="108"/>
      <c r="L7" s="108"/>
      <c r="M7" s="72"/>
      <c r="N7" s="472"/>
      <c r="O7" s="472"/>
      <c r="P7" s="472"/>
      <c r="Q7" s="72"/>
      <c r="R7" s="72"/>
    </row>
    <row r="8" spans="1:18" ht="4.5" customHeight="1">
      <c r="A8" s="1022"/>
      <c r="B8" s="58"/>
      <c r="C8" s="58"/>
      <c r="D8" s="58"/>
      <c r="E8" s="58"/>
      <c r="F8" s="58"/>
      <c r="G8" s="58"/>
      <c r="H8" s="58"/>
      <c r="I8" s="58"/>
      <c r="J8" s="58"/>
      <c r="K8" s="58"/>
      <c r="L8" s="58"/>
      <c r="M8" s="58"/>
      <c r="N8" s="58"/>
      <c r="O8" s="58"/>
      <c r="P8" s="58"/>
      <c r="Q8" s="58"/>
      <c r="R8" s="58"/>
    </row>
    <row r="9" spans="1:18" ht="24" customHeight="1">
      <c r="A9" s="1022"/>
      <c r="B9" s="233" t="s">
        <v>8</v>
      </c>
      <c r="C9" s="242"/>
      <c r="D9" s="468">
        <v>5946.06</v>
      </c>
      <c r="E9" s="468"/>
      <c r="F9" s="468"/>
      <c r="G9" s="468"/>
      <c r="H9" s="468"/>
      <c r="I9" s="468"/>
      <c r="J9" s="468"/>
      <c r="K9" s="468"/>
      <c r="L9" s="468"/>
      <c r="M9" s="468"/>
      <c r="N9" s="468"/>
      <c r="O9" s="468"/>
      <c r="P9" s="468"/>
      <c r="Q9" s="245"/>
      <c r="R9" s="468">
        <f>D9+F9+H9+J9-L9-N9</f>
        <v>5946.06</v>
      </c>
    </row>
    <row r="10" spans="1:18" ht="24" customHeight="1">
      <c r="A10" s="1022"/>
      <c r="B10" s="975" t="s">
        <v>10</v>
      </c>
      <c r="C10" s="873"/>
      <c r="D10" s="785">
        <v>607.3299999999999</v>
      </c>
      <c r="E10" s="468"/>
      <c r="F10" s="468"/>
      <c r="G10" s="468"/>
      <c r="H10" s="468"/>
      <c r="I10" s="468"/>
      <c r="J10" s="468"/>
      <c r="K10" s="468"/>
      <c r="L10" s="468"/>
      <c r="M10" s="468"/>
      <c r="N10" s="468"/>
      <c r="O10" s="468"/>
      <c r="P10" s="468"/>
      <c r="Q10" s="245"/>
      <c r="R10" s="468">
        <f>D10+F10+H10+J10-L10-N10</f>
        <v>607.3299999999999</v>
      </c>
    </row>
    <row r="11" spans="1:18" ht="24" customHeight="1">
      <c r="A11" s="1022"/>
      <c r="B11" s="233" t="s">
        <v>11</v>
      </c>
      <c r="C11" s="242"/>
      <c r="D11" s="468">
        <v>1054</v>
      </c>
      <c r="E11" s="468"/>
      <c r="F11" s="468"/>
      <c r="G11" s="468"/>
      <c r="H11" s="468"/>
      <c r="I11" s="468"/>
      <c r="J11" s="468"/>
      <c r="K11" s="468"/>
      <c r="L11" s="468"/>
      <c r="M11" s="468"/>
      <c r="N11" s="468"/>
      <c r="O11" s="468"/>
      <c r="P11" s="468"/>
      <c r="Q11" s="245"/>
      <c r="R11" s="468">
        <f aca="true" t="shared" si="0" ref="R11:R23">D11+F11+H11+J11-L11-N11</f>
        <v>1054</v>
      </c>
    </row>
    <row r="12" spans="1:18" ht="24" customHeight="1">
      <c r="A12" s="1022"/>
      <c r="B12" s="681" t="s">
        <v>12</v>
      </c>
      <c r="C12" s="242"/>
      <c r="D12" s="468">
        <v>2405.72</v>
      </c>
      <c r="E12" s="468"/>
      <c r="F12" s="468"/>
      <c r="G12" s="468"/>
      <c r="H12" s="468"/>
      <c r="I12" s="468"/>
      <c r="J12" s="468"/>
      <c r="K12" s="468"/>
      <c r="L12" s="468"/>
      <c r="M12" s="468"/>
      <c r="N12" s="468"/>
      <c r="O12" s="468"/>
      <c r="P12" s="468"/>
      <c r="Q12" s="245"/>
      <c r="R12" s="468">
        <f t="shared" si="0"/>
        <v>2405.72</v>
      </c>
    </row>
    <row r="13" spans="1:18" ht="24" customHeight="1">
      <c r="A13" s="1022"/>
      <c r="B13" s="245"/>
      <c r="C13" s="245"/>
      <c r="D13" s="468"/>
      <c r="E13" s="468"/>
      <c r="F13" s="468"/>
      <c r="G13" s="468"/>
      <c r="H13" s="468"/>
      <c r="I13" s="468"/>
      <c r="J13" s="468"/>
      <c r="K13" s="468"/>
      <c r="L13" s="468"/>
      <c r="M13" s="468"/>
      <c r="N13" s="468"/>
      <c r="O13" s="468"/>
      <c r="P13" s="468"/>
      <c r="Q13" s="245"/>
      <c r="R13" s="468">
        <f t="shared" si="0"/>
        <v>0</v>
      </c>
    </row>
    <row r="14" spans="1:18" ht="24" customHeight="1">
      <c r="A14" s="1022"/>
      <c r="B14" s="245"/>
      <c r="C14" s="245"/>
      <c r="D14" s="468"/>
      <c r="E14" s="468"/>
      <c r="F14" s="468"/>
      <c r="G14" s="468"/>
      <c r="H14" s="468"/>
      <c r="I14" s="468"/>
      <c r="J14" s="468"/>
      <c r="K14" s="468"/>
      <c r="L14" s="468"/>
      <c r="M14" s="468"/>
      <c r="N14" s="468"/>
      <c r="O14" s="468"/>
      <c r="P14" s="468"/>
      <c r="Q14" s="245"/>
      <c r="R14" s="468">
        <f t="shared" si="0"/>
        <v>0</v>
      </c>
    </row>
    <row r="15" spans="1:18" ht="24" customHeight="1">
      <c r="A15" s="1022"/>
      <c r="B15" s="245"/>
      <c r="C15" s="245"/>
      <c r="D15" s="468"/>
      <c r="E15" s="468"/>
      <c r="F15" s="468"/>
      <c r="G15" s="468"/>
      <c r="H15" s="468"/>
      <c r="I15" s="468"/>
      <c r="J15" s="468"/>
      <c r="K15" s="468"/>
      <c r="L15" s="468"/>
      <c r="M15" s="468"/>
      <c r="N15" s="468"/>
      <c r="O15" s="468"/>
      <c r="P15" s="468"/>
      <c r="Q15" s="245"/>
      <c r="R15" s="468">
        <f t="shared" si="0"/>
        <v>0</v>
      </c>
    </row>
    <row r="16" spans="1:18" ht="24" customHeight="1">
      <c r="A16" s="1022"/>
      <c r="B16" s="245"/>
      <c r="C16" s="245"/>
      <c r="D16" s="468"/>
      <c r="E16" s="468"/>
      <c r="F16" s="468"/>
      <c r="G16" s="468"/>
      <c r="H16" s="468"/>
      <c r="I16" s="468"/>
      <c r="J16" s="468"/>
      <c r="K16" s="468"/>
      <c r="L16" s="468"/>
      <c r="M16" s="468"/>
      <c r="N16" s="468"/>
      <c r="O16" s="468"/>
      <c r="P16" s="468"/>
      <c r="Q16" s="245"/>
      <c r="R16" s="468">
        <f t="shared" si="0"/>
        <v>0</v>
      </c>
    </row>
    <row r="17" spans="1:18" ht="24" customHeight="1">
      <c r="A17" s="1022"/>
      <c r="B17" s="245"/>
      <c r="C17" s="245"/>
      <c r="D17" s="468"/>
      <c r="E17" s="468"/>
      <c r="F17" s="468"/>
      <c r="G17" s="468"/>
      <c r="H17" s="468"/>
      <c r="I17" s="468"/>
      <c r="J17" s="468"/>
      <c r="K17" s="468"/>
      <c r="L17" s="468"/>
      <c r="M17" s="468"/>
      <c r="N17" s="468"/>
      <c r="O17" s="468"/>
      <c r="P17" s="468"/>
      <c r="Q17" s="245"/>
      <c r="R17" s="468">
        <f t="shared" si="0"/>
        <v>0</v>
      </c>
    </row>
    <row r="18" spans="1:18" ht="24" customHeight="1">
      <c r="A18" s="1022"/>
      <c r="B18" s="245"/>
      <c r="C18" s="245"/>
      <c r="D18" s="468"/>
      <c r="E18" s="468"/>
      <c r="F18" s="468"/>
      <c r="G18" s="468"/>
      <c r="H18" s="468"/>
      <c r="I18" s="468"/>
      <c r="J18" s="468"/>
      <c r="K18" s="468"/>
      <c r="L18" s="468"/>
      <c r="M18" s="468"/>
      <c r="N18" s="468"/>
      <c r="O18" s="468"/>
      <c r="P18" s="468"/>
      <c r="Q18" s="245"/>
      <c r="R18" s="468">
        <f t="shared" si="0"/>
        <v>0</v>
      </c>
    </row>
    <row r="19" spans="1:18" ht="24" customHeight="1">
      <c r="A19" s="1022"/>
      <c r="B19" s="245"/>
      <c r="C19" s="245"/>
      <c r="D19" s="468"/>
      <c r="E19" s="468"/>
      <c r="F19" s="468"/>
      <c r="G19" s="468"/>
      <c r="H19" s="468"/>
      <c r="I19" s="468"/>
      <c r="J19" s="468"/>
      <c r="K19" s="468"/>
      <c r="L19" s="468"/>
      <c r="M19" s="468"/>
      <c r="N19" s="468"/>
      <c r="O19" s="468"/>
      <c r="P19" s="468"/>
      <c r="Q19" s="245"/>
      <c r="R19" s="468">
        <f t="shared" si="0"/>
        <v>0</v>
      </c>
    </row>
    <row r="20" spans="1:18" ht="24" customHeight="1">
      <c r="A20" s="1022"/>
      <c r="B20" s="245"/>
      <c r="C20" s="245"/>
      <c r="D20" s="468"/>
      <c r="E20" s="468"/>
      <c r="F20" s="468"/>
      <c r="G20" s="468"/>
      <c r="H20" s="468"/>
      <c r="I20" s="468"/>
      <c r="J20" s="468"/>
      <c r="K20" s="468"/>
      <c r="L20" s="468"/>
      <c r="M20" s="468"/>
      <c r="N20" s="468"/>
      <c r="O20" s="468"/>
      <c r="P20" s="468"/>
      <c r="Q20" s="245"/>
      <c r="R20" s="468">
        <f t="shared" si="0"/>
        <v>0</v>
      </c>
    </row>
    <row r="21" spans="1:18" ht="24" customHeight="1">
      <c r="A21" s="1022"/>
      <c r="B21" s="245"/>
      <c r="C21" s="245"/>
      <c r="D21" s="468"/>
      <c r="E21" s="468"/>
      <c r="F21" s="468"/>
      <c r="G21" s="468"/>
      <c r="H21" s="468"/>
      <c r="I21" s="468"/>
      <c r="J21" s="468"/>
      <c r="K21" s="468"/>
      <c r="L21" s="468"/>
      <c r="M21" s="468"/>
      <c r="N21" s="468"/>
      <c r="O21" s="468"/>
      <c r="P21" s="468"/>
      <c r="Q21" s="245"/>
      <c r="R21" s="468">
        <f t="shared" si="0"/>
        <v>0</v>
      </c>
    </row>
    <row r="22" spans="1:18" ht="24" customHeight="1">
      <c r="A22" s="1022"/>
      <c r="B22" s="245"/>
      <c r="C22" s="245"/>
      <c r="D22" s="468"/>
      <c r="E22" s="468"/>
      <c r="F22" s="468"/>
      <c r="G22" s="468"/>
      <c r="H22" s="468"/>
      <c r="I22" s="468"/>
      <c r="J22" s="468"/>
      <c r="K22" s="468"/>
      <c r="L22" s="468"/>
      <c r="M22" s="468"/>
      <c r="N22" s="468"/>
      <c r="O22" s="468"/>
      <c r="P22" s="468"/>
      <c r="Q22" s="245"/>
      <c r="R22" s="468">
        <f t="shared" si="0"/>
        <v>0</v>
      </c>
    </row>
    <row r="23" spans="1:18" ht="24" customHeight="1" thickBot="1">
      <c r="A23" s="1022"/>
      <c r="B23" s="589"/>
      <c r="C23" s="589"/>
      <c r="D23" s="463"/>
      <c r="E23" s="463"/>
      <c r="F23" s="463"/>
      <c r="G23" s="463"/>
      <c r="H23" s="463"/>
      <c r="I23" s="463"/>
      <c r="J23" s="463"/>
      <c r="K23" s="463"/>
      <c r="L23" s="463"/>
      <c r="M23" s="463"/>
      <c r="N23" s="463"/>
      <c r="O23" s="463"/>
      <c r="P23" s="463"/>
      <c r="Q23" s="948"/>
      <c r="R23" s="766">
        <f t="shared" si="0"/>
        <v>0</v>
      </c>
    </row>
    <row r="24" spans="1:18" ht="24" customHeight="1">
      <c r="A24" s="1022"/>
      <c r="B24" s="372" t="s">
        <v>436</v>
      </c>
      <c r="C24" s="352"/>
      <c r="D24" s="469">
        <f>SUM(D9:D23)+'sheet 11'!D30</f>
        <v>84506.42</v>
      </c>
      <c r="E24" s="469"/>
      <c r="F24" s="469">
        <f>SUM(F9:F23)+'sheet 11'!F30</f>
        <v>3246.05</v>
      </c>
      <c r="G24" s="469">
        <f>SUM(G9:G23)+'sheet 11'!G30</f>
        <v>0</v>
      </c>
      <c r="H24" s="469">
        <f>SUM(H9:H23)+'sheet 11'!H30</f>
        <v>9717.97</v>
      </c>
      <c r="I24" s="469">
        <f>SUM(I9:I23)+'sheet 11'!I30</f>
        <v>0</v>
      </c>
      <c r="J24" s="469">
        <f>SUM(J9:J23)+'sheet 11'!J30</f>
        <v>0</v>
      </c>
      <c r="K24" s="469">
        <f>SUM(K9:K23)+'sheet 11'!K30</f>
        <v>0</v>
      </c>
      <c r="L24" s="469">
        <f>SUM(L9:L23)+'sheet 11'!L30</f>
        <v>32063.32</v>
      </c>
      <c r="M24" s="469">
        <f>SUM(M9:M23)+'sheet 11'!M30</f>
        <v>0</v>
      </c>
      <c r="N24" s="469">
        <f>SUM(N9:N23)+'sheet 11'!N30</f>
        <v>0</v>
      </c>
      <c r="O24" s="469">
        <f>SUM(O9:O23)+'sheet 11'!O30</f>
        <v>0</v>
      </c>
      <c r="P24" s="469">
        <f>SUM(P9:P23)+'sheet 11'!P30</f>
        <v>0</v>
      </c>
      <c r="Q24" s="469">
        <f>SUM(Q9:Q23)+'sheet 11'!Q30</f>
        <v>0</v>
      </c>
      <c r="R24" s="469">
        <f>SUM(R9:R23)+'sheet 11'!R30</f>
        <v>65407.12</v>
      </c>
    </row>
    <row r="25" spans="1:18" ht="4.5" customHeight="1">
      <c r="A25" s="1022"/>
      <c r="B25" s="84"/>
      <c r="C25" s="58"/>
      <c r="D25" s="58"/>
      <c r="E25" s="58"/>
      <c r="F25" s="58"/>
      <c r="G25" s="58"/>
      <c r="H25" s="58"/>
      <c r="I25" s="58"/>
      <c r="J25" s="58"/>
      <c r="K25" s="58"/>
      <c r="L25" s="58"/>
      <c r="M25" s="58"/>
      <c r="N25" s="58"/>
      <c r="O25" s="58"/>
      <c r="P25" s="58"/>
      <c r="Q25" s="58"/>
      <c r="R25" s="58"/>
    </row>
    <row r="26" spans="1:14" ht="15">
      <c r="A26" s="60"/>
      <c r="N26" s="60"/>
    </row>
    <row r="27" ht="15">
      <c r="N27" s="60"/>
    </row>
    <row r="28" ht="15">
      <c r="N28" s="60"/>
    </row>
    <row r="29" ht="15">
      <c r="N29" s="60"/>
    </row>
    <row r="30" ht="15">
      <c r="N30" s="60"/>
    </row>
    <row r="31" ht="15">
      <c r="N31" s="60"/>
    </row>
  </sheetData>
  <sheetProtection/>
  <mergeCells count="1">
    <mergeCell ref="A1:A25"/>
  </mergeCells>
  <printOptions horizontalCentered="1" verticalCentered="1"/>
  <pageMargins left="0" right="0" top="0" bottom="0" header="0.5" footer="0.5"/>
  <pageSetup fitToHeight="1" fitToWidth="1" horizontalDpi="600" verticalDpi="600" orientation="landscape" paperSize="5" scale="97"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A1:R31"/>
  <sheetViews>
    <sheetView zoomScale="75" zoomScaleNormal="75" zoomScalePageLayoutView="0" workbookViewId="0" topLeftCell="A5">
      <selection activeCell="L12" sqref="L12"/>
    </sheetView>
  </sheetViews>
  <sheetFormatPr defaultColWidth="8.88671875" defaultRowHeight="15"/>
  <cols>
    <col min="1" max="1" width="4.21484375" style="0" customWidth="1"/>
    <col min="2" max="2" width="35.3359375" style="0" customWidth="1"/>
    <col min="3" max="3" width="0.3359375" style="0" customWidth="1"/>
    <col min="4" max="4" width="11.88671875" style="0" customWidth="1"/>
    <col min="5" max="5" width="0.671875" style="0" customWidth="1"/>
    <col min="6" max="6" width="11.88671875" style="0" customWidth="1"/>
    <col min="7" max="7" width="0.671875" style="0" customWidth="1"/>
    <col min="8" max="8" width="12.6640625" style="0" customWidth="1"/>
    <col min="9" max="9" width="0.671875" style="0" customWidth="1"/>
    <col min="10" max="10" width="11.88671875" style="0" customWidth="1"/>
    <col min="11" max="11" width="0.671875" style="0" customWidth="1"/>
    <col min="12" max="12" width="12.4453125" style="0" customWidth="1"/>
    <col min="13" max="13" width="0.671875" style="0" customWidth="1"/>
    <col min="14" max="14" width="11.6640625" style="0" customWidth="1"/>
    <col min="15" max="15" width="0.671875" style="0" customWidth="1"/>
    <col min="16" max="16" width="11.21484375" style="0" customWidth="1"/>
    <col min="17" max="17" width="0.671875" style="0" customWidth="1"/>
    <col min="18" max="18" width="11.99609375" style="0" customWidth="1"/>
    <col min="19" max="19" width="0.671875" style="0" customWidth="1"/>
    <col min="20" max="20" width="12.77734375" style="0" customWidth="1"/>
  </cols>
  <sheetData>
    <row r="1" spans="1:18" ht="22.5">
      <c r="A1" s="1022" t="s">
        <v>162</v>
      </c>
      <c r="B1" s="24" t="s">
        <v>445</v>
      </c>
      <c r="C1" s="23"/>
      <c r="D1" s="23"/>
      <c r="E1" s="23"/>
      <c r="F1" s="23"/>
      <c r="G1" s="23"/>
      <c r="H1" s="23"/>
      <c r="I1" s="23"/>
      <c r="J1" s="23"/>
      <c r="K1" s="23"/>
      <c r="L1" s="23"/>
      <c r="M1" s="23"/>
      <c r="N1" s="23"/>
      <c r="O1" s="23"/>
      <c r="P1" s="23"/>
      <c r="Q1" s="23"/>
      <c r="R1" s="23"/>
    </row>
    <row r="2" spans="1:18" ht="22.5">
      <c r="A2" s="1022"/>
      <c r="B2" s="105" t="s">
        <v>439</v>
      </c>
      <c r="C2" s="69"/>
      <c r="D2" s="69"/>
      <c r="E2" s="69"/>
      <c r="F2" s="69"/>
      <c r="G2" s="69"/>
      <c r="H2" s="69"/>
      <c r="I2" s="69"/>
      <c r="J2" s="69"/>
      <c r="K2" s="69"/>
      <c r="L2" s="69"/>
      <c r="M2" s="69"/>
      <c r="N2" s="69"/>
      <c r="O2" s="69"/>
      <c r="P2" s="69"/>
      <c r="Q2" s="69"/>
      <c r="R2" s="69"/>
    </row>
    <row r="3" spans="1:18" ht="4.5" customHeight="1">
      <c r="A3" s="1022"/>
      <c r="B3" s="58"/>
      <c r="C3" s="58"/>
      <c r="D3" s="58"/>
      <c r="E3" s="58"/>
      <c r="F3" s="58"/>
      <c r="G3" s="58"/>
      <c r="H3" s="58"/>
      <c r="I3" s="58"/>
      <c r="J3" s="58"/>
      <c r="K3" s="58"/>
      <c r="L3" s="58"/>
      <c r="M3" s="58"/>
      <c r="N3" s="58"/>
      <c r="O3" s="58"/>
      <c r="P3" s="58"/>
      <c r="Q3" s="58"/>
      <c r="R3" s="72"/>
    </row>
    <row r="4" spans="1:18" ht="21.75" customHeight="1">
      <c r="A4" s="1022"/>
      <c r="B4" s="89"/>
      <c r="C4" s="89"/>
      <c r="D4" s="119" t="s">
        <v>382</v>
      </c>
      <c r="E4" s="107"/>
      <c r="F4" s="593" t="str">
        <f>+"Transferred to "&amp;+'sheet 1'!$BX$2</f>
        <v>Transferred to 2013</v>
      </c>
      <c r="G4" s="95"/>
      <c r="H4" s="114"/>
      <c r="I4" s="107"/>
      <c r="J4" s="465"/>
      <c r="K4" s="107"/>
      <c r="L4" s="119"/>
      <c r="M4" s="89"/>
      <c r="N4" s="355" t="s">
        <v>933</v>
      </c>
      <c r="O4" s="471"/>
      <c r="P4" s="471"/>
      <c r="Q4" s="128"/>
      <c r="R4" s="333" t="s">
        <v>382</v>
      </c>
    </row>
    <row r="5" spans="1:18" ht="21.75" customHeight="1">
      <c r="A5" s="1022"/>
      <c r="B5" s="119" t="s">
        <v>433</v>
      </c>
      <c r="C5" s="89"/>
      <c r="D5" s="473" t="str">
        <f>+"Jan. 1, "&amp;+'sheet 1'!$BX$2</f>
        <v>Jan. 1, 2013</v>
      </c>
      <c r="E5" s="107"/>
      <c r="F5" s="172" t="s">
        <v>440</v>
      </c>
      <c r="G5" s="115"/>
      <c r="H5" s="116"/>
      <c r="I5" s="107"/>
      <c r="J5" s="465"/>
      <c r="K5" s="107"/>
      <c r="L5" s="119" t="s">
        <v>432</v>
      </c>
      <c r="M5" s="89"/>
      <c r="N5" s="355" t="s">
        <v>80</v>
      </c>
      <c r="O5" s="471"/>
      <c r="P5" s="471"/>
      <c r="Q5" s="128"/>
      <c r="R5" s="473" t="str">
        <f>+"Dec. 31, "&amp;+'sheet 1'!$BX$2</f>
        <v>Dec. 31, 2013</v>
      </c>
    </row>
    <row r="6" spans="1:18" ht="21.75" customHeight="1">
      <c r="A6" s="1022"/>
      <c r="B6" s="89"/>
      <c r="C6" s="89"/>
      <c r="D6" s="178"/>
      <c r="E6" s="107"/>
      <c r="F6" s="119" t="s">
        <v>442</v>
      </c>
      <c r="G6" s="112"/>
      <c r="H6" s="119" t="s">
        <v>954</v>
      </c>
      <c r="I6" s="107"/>
      <c r="J6" s="465"/>
      <c r="K6" s="107"/>
      <c r="L6" s="178"/>
      <c r="M6" s="89"/>
      <c r="N6" s="839" t="s">
        <v>81</v>
      </c>
      <c r="O6" s="471"/>
      <c r="P6" s="471"/>
      <c r="Q6" s="128"/>
      <c r="R6" s="128"/>
    </row>
    <row r="7" spans="1:18" ht="21.75" customHeight="1">
      <c r="A7" s="1022"/>
      <c r="B7" s="72"/>
      <c r="C7" s="72"/>
      <c r="D7" s="133"/>
      <c r="E7" s="108"/>
      <c r="F7" s="113"/>
      <c r="G7" s="113"/>
      <c r="H7" s="334" t="s">
        <v>444</v>
      </c>
      <c r="I7" s="108"/>
      <c r="J7" s="466"/>
      <c r="K7" s="108"/>
      <c r="L7" s="133"/>
      <c r="M7" s="72"/>
      <c r="N7" s="341" t="s">
        <v>82</v>
      </c>
      <c r="O7" s="472"/>
      <c r="P7" s="472"/>
      <c r="Q7" s="121"/>
      <c r="R7" s="121"/>
    </row>
    <row r="8" spans="1:18" ht="4.5" customHeight="1">
      <c r="A8" s="1022"/>
      <c r="B8" s="684"/>
      <c r="C8" s="58"/>
      <c r="D8" s="684"/>
      <c r="E8" s="58"/>
      <c r="F8" s="684"/>
      <c r="G8" s="58"/>
      <c r="H8" s="684"/>
      <c r="I8" s="58"/>
      <c r="J8" s="684"/>
      <c r="K8" s="58"/>
      <c r="L8" s="684"/>
      <c r="M8" s="58"/>
      <c r="N8" s="684"/>
      <c r="O8" s="58"/>
      <c r="P8" s="684"/>
      <c r="Q8" s="58"/>
      <c r="R8" s="684"/>
    </row>
    <row r="9" spans="1:18" ht="24" customHeight="1">
      <c r="A9" s="1022"/>
      <c r="B9" s="233" t="s">
        <v>551</v>
      </c>
      <c r="C9" s="246"/>
      <c r="D9" s="467">
        <v>0</v>
      </c>
      <c r="E9" s="469"/>
      <c r="F9" s="467">
        <v>0</v>
      </c>
      <c r="G9" s="469"/>
      <c r="H9" s="467">
        <v>0</v>
      </c>
      <c r="I9" s="469"/>
      <c r="J9" s="467">
        <v>0</v>
      </c>
      <c r="K9" s="469"/>
      <c r="L9" s="467">
        <v>8366.46</v>
      </c>
      <c r="M9" s="469"/>
      <c r="N9" s="467">
        <v>0</v>
      </c>
      <c r="O9" s="469"/>
      <c r="P9" s="467">
        <v>0</v>
      </c>
      <c r="Q9" s="246"/>
      <c r="R9" s="467">
        <f aca="true" t="shared" si="0" ref="R9:R22">D9-F9-H9+L9+N9</f>
        <v>8366.46</v>
      </c>
    </row>
    <row r="10" spans="1:18" ht="24" customHeight="1">
      <c r="A10" s="1022"/>
      <c r="B10" s="233" t="s">
        <v>89</v>
      </c>
      <c r="C10" s="246"/>
      <c r="D10" s="468">
        <v>3246.05</v>
      </c>
      <c r="E10" s="480"/>
      <c r="F10" s="468">
        <v>3246.05</v>
      </c>
      <c r="G10" s="480"/>
      <c r="H10" s="468"/>
      <c r="I10" s="480"/>
      <c r="J10" s="468"/>
      <c r="K10" s="480"/>
      <c r="L10" s="468">
        <v>1984.15</v>
      </c>
      <c r="M10" s="480"/>
      <c r="N10" s="468"/>
      <c r="O10" s="480"/>
      <c r="P10" s="468"/>
      <c r="Q10" s="246"/>
      <c r="R10" s="468">
        <f t="shared" si="0"/>
        <v>1984.15</v>
      </c>
    </row>
    <row r="11" spans="1:18" ht="24" customHeight="1">
      <c r="A11" s="1022"/>
      <c r="B11" s="233" t="s">
        <v>1105</v>
      </c>
      <c r="C11" s="246"/>
      <c r="D11" s="468"/>
      <c r="E11" s="480"/>
      <c r="F11" s="468"/>
      <c r="G11" s="480"/>
      <c r="H11" s="468"/>
      <c r="I11" s="480"/>
      <c r="J11" s="468"/>
      <c r="K11" s="480"/>
      <c r="L11" s="468">
        <v>2000</v>
      </c>
      <c r="M11" s="480"/>
      <c r="N11" s="468"/>
      <c r="O11" s="480"/>
      <c r="P11" s="468"/>
      <c r="Q11" s="246"/>
      <c r="R11" s="468">
        <f t="shared" si="0"/>
        <v>2000</v>
      </c>
    </row>
    <row r="12" spans="1:18" ht="26.25" customHeight="1">
      <c r="A12" s="1022"/>
      <c r="B12" s="233"/>
      <c r="C12" s="246"/>
      <c r="D12" s="468"/>
      <c r="E12" s="480"/>
      <c r="F12" s="468"/>
      <c r="G12" s="480"/>
      <c r="H12" s="468"/>
      <c r="I12" s="480"/>
      <c r="J12" s="468"/>
      <c r="K12" s="480"/>
      <c r="L12" s="468"/>
      <c r="M12" s="480"/>
      <c r="N12" s="468"/>
      <c r="O12" s="480"/>
      <c r="P12" s="468"/>
      <c r="Q12" s="246"/>
      <c r="R12" s="468">
        <f t="shared" si="0"/>
        <v>0</v>
      </c>
    </row>
    <row r="13" spans="1:18" ht="24" customHeight="1">
      <c r="A13" s="1022"/>
      <c r="B13" s="233"/>
      <c r="C13" s="246"/>
      <c r="D13" s="468"/>
      <c r="E13" s="480"/>
      <c r="F13" s="468"/>
      <c r="G13" s="480"/>
      <c r="H13" s="468"/>
      <c r="I13" s="480"/>
      <c r="J13" s="468"/>
      <c r="K13" s="480"/>
      <c r="L13" s="468"/>
      <c r="M13" s="480"/>
      <c r="N13" s="468"/>
      <c r="O13" s="480"/>
      <c r="P13" s="468"/>
      <c r="Q13" s="246"/>
      <c r="R13" s="468">
        <f t="shared" si="0"/>
        <v>0</v>
      </c>
    </row>
    <row r="14" spans="1:18" ht="24" customHeight="1">
      <c r="A14" s="1022"/>
      <c r="B14" s="233"/>
      <c r="C14" s="246"/>
      <c r="D14" s="468"/>
      <c r="E14" s="480"/>
      <c r="F14" s="468"/>
      <c r="G14" s="480"/>
      <c r="H14" s="468"/>
      <c r="I14" s="480"/>
      <c r="J14" s="468"/>
      <c r="K14" s="480"/>
      <c r="L14" s="468"/>
      <c r="M14" s="480"/>
      <c r="N14" s="468"/>
      <c r="O14" s="480"/>
      <c r="P14" s="468"/>
      <c r="Q14" s="246"/>
      <c r="R14" s="468">
        <f t="shared" si="0"/>
        <v>0</v>
      </c>
    </row>
    <row r="15" spans="1:18" ht="24" customHeight="1">
      <c r="A15" s="1022"/>
      <c r="B15" s="233"/>
      <c r="C15" s="246"/>
      <c r="D15" s="468"/>
      <c r="E15" s="480"/>
      <c r="F15" s="468"/>
      <c r="G15" s="480"/>
      <c r="H15" s="468"/>
      <c r="I15" s="480"/>
      <c r="J15" s="468"/>
      <c r="K15" s="480"/>
      <c r="L15" s="468"/>
      <c r="M15" s="480"/>
      <c r="N15" s="468"/>
      <c r="O15" s="480"/>
      <c r="P15" s="468"/>
      <c r="Q15" s="246"/>
      <c r="R15" s="468">
        <f t="shared" si="0"/>
        <v>0</v>
      </c>
    </row>
    <row r="16" spans="1:18" ht="24" customHeight="1">
      <c r="A16" s="1022"/>
      <c r="B16" s="233"/>
      <c r="C16" s="246"/>
      <c r="D16" s="468"/>
      <c r="E16" s="480"/>
      <c r="F16" s="468"/>
      <c r="G16" s="480"/>
      <c r="H16" s="468"/>
      <c r="I16" s="480"/>
      <c r="J16" s="468"/>
      <c r="K16" s="480"/>
      <c r="L16" s="468"/>
      <c r="M16" s="480"/>
      <c r="N16" s="468"/>
      <c r="O16" s="480"/>
      <c r="P16" s="468"/>
      <c r="Q16" s="246"/>
      <c r="R16" s="468">
        <f t="shared" si="0"/>
        <v>0</v>
      </c>
    </row>
    <row r="17" spans="1:18" ht="24" customHeight="1">
      <c r="A17" s="1022"/>
      <c r="B17" s="233"/>
      <c r="C17" s="246"/>
      <c r="D17" s="468"/>
      <c r="E17" s="480"/>
      <c r="F17" s="468"/>
      <c r="G17" s="480"/>
      <c r="H17" s="468"/>
      <c r="I17" s="480"/>
      <c r="J17" s="468"/>
      <c r="K17" s="480"/>
      <c r="L17" s="468"/>
      <c r="M17" s="480"/>
      <c r="N17" s="468"/>
      <c r="O17" s="480"/>
      <c r="P17" s="468"/>
      <c r="Q17" s="246"/>
      <c r="R17" s="468">
        <f t="shared" si="0"/>
        <v>0</v>
      </c>
    </row>
    <row r="18" spans="1:18" ht="24" customHeight="1">
      <c r="A18" s="1022"/>
      <c r="B18" s="681"/>
      <c r="C18" s="246"/>
      <c r="D18" s="468"/>
      <c r="E18" s="480"/>
      <c r="F18" s="468"/>
      <c r="G18" s="480"/>
      <c r="H18" s="468"/>
      <c r="I18" s="480"/>
      <c r="J18" s="468"/>
      <c r="K18" s="480"/>
      <c r="L18" s="468"/>
      <c r="M18" s="480"/>
      <c r="N18" s="468"/>
      <c r="O18" s="480"/>
      <c r="P18" s="468"/>
      <c r="Q18" s="246"/>
      <c r="R18" s="468">
        <f t="shared" si="0"/>
        <v>0</v>
      </c>
    </row>
    <row r="19" spans="1:18" ht="24" customHeight="1">
      <c r="A19" s="1022"/>
      <c r="B19" s="681"/>
      <c r="C19" s="246"/>
      <c r="D19" s="468"/>
      <c r="E19" s="480"/>
      <c r="F19" s="468"/>
      <c r="G19" s="480"/>
      <c r="H19" s="468"/>
      <c r="I19" s="480"/>
      <c r="J19" s="468"/>
      <c r="K19" s="480"/>
      <c r="L19" s="468"/>
      <c r="M19" s="480"/>
      <c r="N19" s="468"/>
      <c r="O19" s="480"/>
      <c r="P19" s="468"/>
      <c r="Q19" s="246"/>
      <c r="R19" s="468">
        <f t="shared" si="0"/>
        <v>0</v>
      </c>
    </row>
    <row r="20" spans="1:18" ht="24" customHeight="1">
      <c r="A20" s="1022"/>
      <c r="B20" s="681"/>
      <c r="C20" s="246"/>
      <c r="D20" s="468"/>
      <c r="E20" s="480"/>
      <c r="F20" s="468"/>
      <c r="G20" s="480"/>
      <c r="H20" s="468"/>
      <c r="I20" s="480"/>
      <c r="J20" s="468"/>
      <c r="K20" s="480"/>
      <c r="L20" s="468"/>
      <c r="M20" s="480"/>
      <c r="N20" s="468"/>
      <c r="O20" s="480"/>
      <c r="P20" s="468"/>
      <c r="Q20" s="246"/>
      <c r="R20" s="468">
        <f t="shared" si="0"/>
        <v>0</v>
      </c>
    </row>
    <row r="21" spans="1:18" ht="24" customHeight="1">
      <c r="A21" s="1022"/>
      <c r="B21" s="681"/>
      <c r="C21" s="246"/>
      <c r="D21" s="468"/>
      <c r="E21" s="480"/>
      <c r="F21" s="468"/>
      <c r="G21" s="480"/>
      <c r="H21" s="468"/>
      <c r="I21" s="480"/>
      <c r="J21" s="468"/>
      <c r="K21" s="480"/>
      <c r="L21" s="468"/>
      <c r="M21" s="480"/>
      <c r="N21" s="468"/>
      <c r="O21" s="480"/>
      <c r="P21" s="468"/>
      <c r="Q21" s="246"/>
      <c r="R21" s="468">
        <f t="shared" si="0"/>
        <v>0</v>
      </c>
    </row>
    <row r="22" spans="1:18" ht="24" customHeight="1">
      <c r="A22" s="1022"/>
      <c r="B22" s="681"/>
      <c r="C22" s="246"/>
      <c r="D22" s="468"/>
      <c r="E22" s="480"/>
      <c r="F22" s="468"/>
      <c r="G22" s="480"/>
      <c r="H22" s="468"/>
      <c r="I22" s="480"/>
      <c r="J22" s="468"/>
      <c r="K22" s="480"/>
      <c r="L22" s="468"/>
      <c r="M22" s="480"/>
      <c r="N22" s="468"/>
      <c r="O22" s="480"/>
      <c r="P22" s="468"/>
      <c r="Q22" s="246"/>
      <c r="R22" s="468">
        <f t="shared" si="0"/>
        <v>0</v>
      </c>
    </row>
    <row r="23" spans="1:18" ht="24" customHeight="1" thickBot="1">
      <c r="A23" s="1022"/>
      <c r="B23" s="243"/>
      <c r="C23" s="765"/>
      <c r="D23" s="766"/>
      <c r="E23" s="767"/>
      <c r="F23" s="766"/>
      <c r="G23" s="767"/>
      <c r="H23" s="766"/>
      <c r="I23" s="767"/>
      <c r="J23" s="766"/>
      <c r="K23" s="767"/>
      <c r="L23" s="766"/>
      <c r="M23" s="767"/>
      <c r="N23" s="766"/>
      <c r="O23" s="767"/>
      <c r="P23" s="766"/>
      <c r="Q23" s="768"/>
      <c r="R23" s="766"/>
    </row>
    <row r="24" spans="1:18" ht="24" customHeight="1">
      <c r="A24" s="1022"/>
      <c r="B24" s="372" t="s">
        <v>436</v>
      </c>
      <c r="C24" s="246"/>
      <c r="D24" s="469">
        <f>SUM(D9:D23)</f>
        <v>3246.05</v>
      </c>
      <c r="E24" s="469"/>
      <c r="F24" s="469">
        <f>SUM(F9:F23)</f>
        <v>3246.05</v>
      </c>
      <c r="G24" s="469"/>
      <c r="H24" s="469">
        <f>SUM(H9:H23)</f>
        <v>0</v>
      </c>
      <c r="I24" s="469"/>
      <c r="J24" s="469">
        <f>SUM(J9:J23)</f>
        <v>0</v>
      </c>
      <c r="K24" s="469"/>
      <c r="L24" s="469">
        <f>SUM(L9:L23)</f>
        <v>12350.609999999999</v>
      </c>
      <c r="M24" s="469"/>
      <c r="N24" s="469">
        <f>SUM(N9:N23)</f>
        <v>0</v>
      </c>
      <c r="O24" s="469"/>
      <c r="P24" s="469">
        <f>SUM(P9:P23)</f>
        <v>0</v>
      </c>
      <c r="Q24" s="469"/>
      <c r="R24" s="469">
        <f>SUM(R9:R23)</f>
        <v>12350.609999999999</v>
      </c>
    </row>
    <row r="25" spans="1:18" ht="4.5" customHeight="1">
      <c r="A25" s="1022"/>
      <c r="B25" s="84"/>
      <c r="C25" s="58"/>
      <c r="D25" s="58"/>
      <c r="E25" s="58"/>
      <c r="F25" s="58"/>
      <c r="G25" s="64"/>
      <c r="H25" s="58"/>
      <c r="I25" s="64"/>
      <c r="J25" s="58"/>
      <c r="K25" s="64"/>
      <c r="L25" s="58"/>
      <c r="M25" s="64"/>
      <c r="N25" s="58"/>
      <c r="O25" s="64"/>
      <c r="P25" s="58"/>
      <c r="Q25" s="64"/>
      <c r="R25" s="58"/>
    </row>
    <row r="26" spans="1:14" ht="15">
      <c r="A26" s="60"/>
      <c r="N26" s="60"/>
    </row>
    <row r="27" ht="15">
      <c r="N27" s="60"/>
    </row>
    <row r="28" ht="15">
      <c r="N28" s="60"/>
    </row>
    <row r="29" ht="15">
      <c r="N29" s="60"/>
    </row>
    <row r="30" ht="15">
      <c r="N30" s="60"/>
    </row>
    <row r="31" ht="15">
      <c r="N31" s="60"/>
    </row>
  </sheetData>
  <sheetProtection/>
  <mergeCells count="1">
    <mergeCell ref="A1:A25"/>
  </mergeCells>
  <printOptions horizontalCentered="1" verticalCentered="1"/>
  <pageMargins left="0" right="0" top="0" bottom="0" header="0.5" footer="0.5"/>
  <pageSetup fitToHeight="1" fitToWidth="1"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codeName="Sheet22">
    <pageSetUpPr fitToPage="1"/>
  </sheetPr>
  <dimension ref="A1:G51"/>
  <sheetViews>
    <sheetView showGridLines="0" zoomScale="90" zoomScaleNormal="90" zoomScalePageLayoutView="0" workbookViewId="0" topLeftCell="A1">
      <selection activeCell="D15" sqref="D15"/>
    </sheetView>
  </sheetViews>
  <sheetFormatPr defaultColWidth="8.88671875" defaultRowHeight="15"/>
  <cols>
    <col min="1" max="1" width="46.4453125" style="0" customWidth="1"/>
    <col min="2" max="2" width="9.3359375" style="0" customWidth="1"/>
    <col min="3" max="3" width="0.671875" style="0" customWidth="1"/>
    <col min="4" max="4" width="14.6640625" style="0" customWidth="1"/>
    <col min="5" max="5" width="0.671875" style="0" customWidth="1"/>
    <col min="6" max="6" width="14.5546875" style="0" customWidth="1"/>
    <col min="7" max="7" width="11.5546875" style="0" bestFit="1" customWidth="1"/>
  </cols>
  <sheetData>
    <row r="1" spans="1:6" ht="28.5" customHeight="1">
      <c r="A1" s="125" t="s">
        <v>446</v>
      </c>
      <c r="B1" s="125"/>
      <c r="C1" s="94"/>
      <c r="D1" s="94"/>
      <c r="E1" s="94"/>
      <c r="F1" s="94"/>
    </row>
    <row r="2" spans="1:6" ht="15">
      <c r="A2" s="58"/>
      <c r="B2" s="58"/>
      <c r="C2" s="58"/>
      <c r="D2" s="58"/>
      <c r="E2" s="58"/>
      <c r="F2" s="58"/>
    </row>
    <row r="3" spans="1:6" ht="4.5" customHeight="1">
      <c r="A3" s="58"/>
      <c r="B3" s="58"/>
      <c r="C3" s="58"/>
      <c r="D3" s="919"/>
      <c r="E3" s="58"/>
      <c r="F3" s="58"/>
    </row>
    <row r="4" spans="1:6" ht="10.5" customHeight="1">
      <c r="A4" s="60"/>
      <c r="B4" s="89"/>
      <c r="C4" s="89"/>
      <c r="D4" s="89"/>
      <c r="E4" s="89"/>
      <c r="F4" s="60"/>
    </row>
    <row r="5" spans="1:6" ht="15" customHeight="1">
      <c r="A5" s="60"/>
      <c r="B5" s="89"/>
      <c r="C5" s="89"/>
      <c r="D5" s="119" t="s">
        <v>447</v>
      </c>
      <c r="E5" s="119"/>
      <c r="F5" s="120" t="s">
        <v>448</v>
      </c>
    </row>
    <row r="6" spans="1:6" ht="10.5" customHeight="1">
      <c r="A6" s="58"/>
      <c r="B6" s="72"/>
      <c r="C6" s="72"/>
      <c r="D6" s="72"/>
      <c r="E6" s="72"/>
      <c r="F6" s="58"/>
    </row>
    <row r="7" spans="1:6" ht="4.5" customHeight="1">
      <c r="A7" s="58"/>
      <c r="B7" s="72"/>
      <c r="C7" s="72"/>
      <c r="D7" s="72"/>
      <c r="E7" s="72"/>
      <c r="F7" s="58"/>
    </row>
    <row r="8" spans="1:6" ht="30" customHeight="1">
      <c r="A8" s="124" t="str">
        <f>+"Balance January 1, "&amp;+'sheet 1'!$BX$2</f>
        <v>Balance January 1, 2013</v>
      </c>
      <c r="B8" s="122"/>
      <c r="C8" s="72"/>
      <c r="D8" s="250" t="s">
        <v>398</v>
      </c>
      <c r="E8" s="121"/>
      <c r="F8" s="251" t="s">
        <v>398</v>
      </c>
    </row>
    <row r="9" spans="1:6" ht="30" customHeight="1">
      <c r="A9" s="124" t="s">
        <v>449</v>
      </c>
      <c r="B9" s="121" t="s">
        <v>450</v>
      </c>
      <c r="C9" s="72"/>
      <c r="D9" s="250" t="s">
        <v>398</v>
      </c>
      <c r="E9" s="121"/>
      <c r="F9" s="753"/>
    </row>
    <row r="10" spans="1:6" ht="15" customHeight="1">
      <c r="A10" s="123" t="s">
        <v>451</v>
      </c>
      <c r="B10" s="89"/>
      <c r="C10" s="89"/>
      <c r="D10" s="333"/>
      <c r="E10" s="128"/>
      <c r="F10" s="483"/>
    </row>
    <row r="11" spans="1:6" ht="15" customHeight="1">
      <c r="A11" s="594" t="str">
        <f>+"            (Not in excess of 50% of Levy - "&amp;+'sheet 1'!$BX$3&amp;+"-"&amp;+'sheet 1'!$BX$2&amp;+")"</f>
        <v>            (Not in excess of 50% of Levy - 2012-2013)</v>
      </c>
      <c r="B11" s="121" t="s">
        <v>452</v>
      </c>
      <c r="C11" s="72"/>
      <c r="D11" s="250" t="s">
        <v>398</v>
      </c>
      <c r="E11" s="121"/>
      <c r="F11" s="399"/>
    </row>
    <row r="12" spans="1:6" ht="30" customHeight="1">
      <c r="A12" s="124" t="str">
        <f>+"Levy School Year July 1, "&amp;+'sheet 1'!$BX$2&amp;+" - June 30, "&amp;+'sheet 1'!$BX$1</f>
        <v>Levy School Year July 1, 2013 - June 30, 2014</v>
      </c>
      <c r="B12" s="72"/>
      <c r="C12" s="72"/>
      <c r="D12" s="250" t="s">
        <v>398</v>
      </c>
      <c r="E12" s="121"/>
      <c r="F12" s="399"/>
    </row>
    <row r="13" spans="1:6" ht="30" customHeight="1">
      <c r="A13" s="124" t="str">
        <f>+"Levy Calendar Year "&amp;+'sheet 1'!$BX$2</f>
        <v>Levy Calendar Year 2013</v>
      </c>
      <c r="B13" s="72"/>
      <c r="C13" s="72"/>
      <c r="D13" s="250" t="s">
        <v>398</v>
      </c>
      <c r="E13" s="121"/>
      <c r="F13" s="753">
        <v>19519078</v>
      </c>
    </row>
    <row r="14" spans="1:6" ht="30" customHeight="1">
      <c r="A14" s="127" t="s">
        <v>453</v>
      </c>
      <c r="B14" s="72"/>
      <c r="C14" s="72"/>
      <c r="D14" s="753">
        <v>19519078</v>
      </c>
      <c r="E14" s="960"/>
      <c r="F14" s="399"/>
    </row>
    <row r="15" spans="1:6" ht="30" customHeight="1">
      <c r="A15" s="124" t="str">
        <f>+"Balance December 31, "&amp;+'sheet 1'!$BX$2</f>
        <v>Balance December 31, 2013</v>
      </c>
      <c r="B15" s="72"/>
      <c r="C15" s="72"/>
      <c r="D15" s="250" t="s">
        <v>398</v>
      </c>
      <c r="E15" s="121"/>
      <c r="F15" s="251" t="s">
        <v>398</v>
      </c>
    </row>
    <row r="16" spans="1:6" ht="30" customHeight="1">
      <c r="A16" s="124" t="s">
        <v>449</v>
      </c>
      <c r="B16" s="121" t="s">
        <v>454</v>
      </c>
      <c r="C16" s="72"/>
      <c r="D16" s="468">
        <f>F13-D14</f>
        <v>0</v>
      </c>
      <c r="E16" s="121"/>
      <c r="F16" s="251" t="s">
        <v>398</v>
      </c>
    </row>
    <row r="17" spans="1:6" ht="15" customHeight="1">
      <c r="A17" s="123" t="s">
        <v>451</v>
      </c>
      <c r="B17" s="89"/>
      <c r="C17" s="89"/>
      <c r="D17" s="486"/>
      <c r="E17" s="128"/>
      <c r="F17" s="123"/>
    </row>
    <row r="18" spans="1:6" ht="15.75">
      <c r="A18" s="594" t="str">
        <f>+"          (Not in excess of 50% of Levy - "&amp;+'sheet 1'!$BX$2&amp;+"-"&amp;+'sheet 1'!$BX$1&amp;+")"</f>
        <v>          (Not in excess of 50% of Levy - 2013-2014)</v>
      </c>
      <c r="B18" s="121" t="s">
        <v>455</v>
      </c>
      <c r="C18" s="72"/>
      <c r="D18" s="468"/>
      <c r="E18" s="121"/>
      <c r="F18" s="251" t="s">
        <v>398</v>
      </c>
    </row>
    <row r="19" spans="1:6" ht="15.75">
      <c r="A19" s="130" t="s">
        <v>456</v>
      </c>
      <c r="B19" s="128"/>
      <c r="C19" s="89"/>
      <c r="D19" s="128"/>
      <c r="E19" s="128"/>
      <c r="F19" s="177"/>
    </row>
    <row r="20" spans="1:7" ht="15" customHeight="1">
      <c r="A20" s="130" t="s">
        <v>468</v>
      </c>
      <c r="B20" s="89"/>
      <c r="C20" s="72"/>
      <c r="D20" s="481">
        <f>SUM(D8:D18)</f>
        <v>19519078</v>
      </c>
      <c r="E20" s="121"/>
      <c r="F20" s="487">
        <f>SUM(F8:F18)</f>
        <v>19519078</v>
      </c>
      <c r="G20" s="197"/>
    </row>
    <row r="21" spans="1:6" ht="4.5" customHeight="1">
      <c r="A21" s="60"/>
      <c r="B21" s="89"/>
      <c r="C21" s="58"/>
      <c r="D21" s="58"/>
      <c r="E21" s="58"/>
      <c r="F21" s="58"/>
    </row>
    <row r="22" spans="1:6" ht="9.75" customHeight="1">
      <c r="A22" s="130" t="s">
        <v>469</v>
      </c>
      <c r="B22" s="60"/>
      <c r="C22" s="60"/>
      <c r="D22" s="60"/>
      <c r="E22" s="60"/>
      <c r="F22" s="60"/>
    </row>
    <row r="23" spans="1:6" ht="15">
      <c r="A23" s="60"/>
      <c r="B23" s="60"/>
      <c r="C23" s="60"/>
      <c r="D23" s="60"/>
      <c r="E23" s="60"/>
      <c r="F23" s="60"/>
    </row>
    <row r="24" spans="1:6" ht="15">
      <c r="A24" s="60"/>
      <c r="B24" s="60"/>
      <c r="C24" s="60"/>
      <c r="D24" s="60"/>
      <c r="E24" s="60"/>
      <c r="F24" s="60"/>
    </row>
    <row r="25" spans="1:6" ht="15">
      <c r="A25" s="60"/>
      <c r="B25" s="60"/>
      <c r="C25" s="60"/>
      <c r="D25" s="60"/>
      <c r="E25" s="60"/>
      <c r="F25" s="60"/>
    </row>
    <row r="26" spans="1:6" ht="15">
      <c r="A26" s="60"/>
      <c r="B26" s="60"/>
      <c r="C26" s="60"/>
      <c r="D26" s="60"/>
      <c r="E26" s="60"/>
      <c r="F26" s="60"/>
    </row>
    <row r="27" spans="1:6" ht="20.25">
      <c r="A27" s="125" t="s">
        <v>410</v>
      </c>
      <c r="B27" s="94"/>
      <c r="C27" s="94"/>
      <c r="D27" s="94"/>
      <c r="E27" s="94"/>
      <c r="F27" s="94"/>
    </row>
    <row r="28" spans="1:6" ht="15">
      <c r="A28" s="60"/>
      <c r="B28" s="60"/>
      <c r="C28" s="60"/>
      <c r="D28" s="60"/>
      <c r="E28" s="60"/>
      <c r="F28" s="60"/>
    </row>
    <row r="29" spans="1:6" ht="15">
      <c r="A29" s="58"/>
      <c r="B29" s="58"/>
      <c r="C29" s="58"/>
      <c r="D29" s="58"/>
      <c r="E29" s="58"/>
      <c r="F29" s="58"/>
    </row>
    <row r="30" spans="1:6" ht="4.5" customHeight="1">
      <c r="A30" s="58"/>
      <c r="B30" s="58"/>
      <c r="C30" s="58"/>
      <c r="D30" s="58"/>
      <c r="E30" s="58"/>
      <c r="F30" s="58"/>
    </row>
    <row r="31" spans="1:6" ht="15">
      <c r="A31" s="60"/>
      <c r="B31" s="89"/>
      <c r="C31" s="89"/>
      <c r="D31" s="89"/>
      <c r="E31" s="89"/>
      <c r="F31" s="60"/>
    </row>
    <row r="32" spans="1:6" ht="15.75">
      <c r="A32" s="60"/>
      <c r="B32" s="89"/>
      <c r="C32" s="89"/>
      <c r="D32" s="119" t="s">
        <v>447</v>
      </c>
      <c r="E32" s="119"/>
      <c r="F32" s="120" t="s">
        <v>448</v>
      </c>
    </row>
    <row r="33" spans="1:6" ht="15">
      <c r="A33" s="58"/>
      <c r="B33" s="72"/>
      <c r="C33" s="89"/>
      <c r="D33" s="72"/>
      <c r="E33" s="72"/>
      <c r="F33" s="58"/>
    </row>
    <row r="34" spans="1:6" ht="4.5" customHeight="1">
      <c r="A34" s="58"/>
      <c r="B34" s="72"/>
      <c r="C34" s="72"/>
      <c r="D34" s="72"/>
      <c r="E34" s="72"/>
      <c r="F34" s="58"/>
    </row>
    <row r="35" spans="1:6" ht="30" customHeight="1">
      <c r="A35" s="124" t="str">
        <f>+"Balance January 1, "&amp;+'sheet 1'!$BX$2</f>
        <v>Balance January 1, 2013</v>
      </c>
      <c r="B35" s="121" t="s">
        <v>411</v>
      </c>
      <c r="C35" s="72"/>
      <c r="D35" s="250" t="s">
        <v>398</v>
      </c>
      <c r="E35" s="121"/>
      <c r="F35" s="251"/>
    </row>
    <row r="36" spans="1:6" ht="30" customHeight="1">
      <c r="A36" s="124"/>
      <c r="B36" s="121"/>
      <c r="C36" s="72"/>
      <c r="D36" s="250"/>
      <c r="E36" s="121"/>
      <c r="F36" s="251"/>
    </row>
    <row r="37" spans="1:6" ht="30" customHeight="1">
      <c r="A37" s="594" t="str">
        <f>'sheet 1'!$BX$2&amp;+" Levy"</f>
        <v>2013 Levy</v>
      </c>
      <c r="B37" s="121" t="s">
        <v>415</v>
      </c>
      <c r="C37" s="72"/>
      <c r="D37" s="250" t="s">
        <v>398</v>
      </c>
      <c r="E37" s="121"/>
      <c r="F37" s="399"/>
    </row>
    <row r="38" spans="1:6" ht="30" customHeight="1">
      <c r="A38" s="594" t="str">
        <f>'sheet 1'!$BX$2&amp;+" Added Assessments"</f>
        <v>2013 Added Assessments</v>
      </c>
      <c r="B38" s="72"/>
      <c r="C38" s="72"/>
      <c r="D38" s="250"/>
      <c r="E38" s="121"/>
      <c r="F38" s="399"/>
    </row>
    <row r="39" spans="1:6" ht="30" customHeight="1">
      <c r="A39" s="124" t="s">
        <v>412</v>
      </c>
      <c r="B39" s="840" t="s">
        <v>163</v>
      </c>
      <c r="C39" s="72"/>
      <c r="D39" s="250" t="s">
        <v>398</v>
      </c>
      <c r="E39" s="121"/>
      <c r="F39" s="399"/>
    </row>
    <row r="40" spans="1:6" ht="30" customHeight="1">
      <c r="A40" s="127"/>
      <c r="B40" s="72"/>
      <c r="C40" s="72"/>
      <c r="D40" s="488"/>
      <c r="E40" s="121"/>
      <c r="F40" s="251"/>
    </row>
    <row r="41" spans="1:6" ht="30" customHeight="1">
      <c r="A41" s="124" t="s">
        <v>413</v>
      </c>
      <c r="B41" s="72"/>
      <c r="C41" s="72"/>
      <c r="D41" s="571"/>
      <c r="E41" s="121"/>
      <c r="F41" s="251" t="s">
        <v>398</v>
      </c>
    </row>
    <row r="42" spans="1:6" ht="30" customHeight="1">
      <c r="A42" s="124"/>
      <c r="B42" s="121"/>
      <c r="C42" s="72"/>
      <c r="D42" s="468"/>
      <c r="E42" s="121"/>
      <c r="F42" s="251"/>
    </row>
    <row r="43" spans="1:6" ht="30" customHeight="1">
      <c r="A43" s="124" t="str">
        <f>+"Balance December 31, "&amp;+'sheet 1'!$BX$2</f>
        <v>Balance December 31, 2013</v>
      </c>
      <c r="B43" s="121" t="s">
        <v>414</v>
      </c>
      <c r="C43" s="72"/>
      <c r="D43" s="485"/>
      <c r="E43" s="121"/>
      <c r="F43" s="251" t="s">
        <v>398</v>
      </c>
    </row>
    <row r="44" spans="1:6" ht="30" customHeight="1">
      <c r="A44" s="130"/>
      <c r="B44" s="89"/>
      <c r="C44" s="72"/>
      <c r="D44" s="481">
        <f>SUM(D35:D43)</f>
        <v>0</v>
      </c>
      <c r="E44" s="121"/>
      <c r="F44" s="487">
        <f>SUM(F35:F43)</f>
        <v>0</v>
      </c>
    </row>
    <row r="45" spans="1:6" ht="4.5" customHeight="1">
      <c r="A45" s="60"/>
      <c r="B45" s="89"/>
      <c r="C45" s="58"/>
      <c r="D45" s="58"/>
      <c r="E45" s="58"/>
      <c r="F45" s="58"/>
    </row>
    <row r="46" spans="1:6" ht="15">
      <c r="A46" s="130"/>
      <c r="B46" s="60"/>
      <c r="C46" s="60"/>
      <c r="D46" s="60"/>
      <c r="E46" s="60"/>
      <c r="F46" s="60"/>
    </row>
    <row r="51" spans="1:6" ht="15.75">
      <c r="A51" s="131" t="s">
        <v>471</v>
      </c>
      <c r="B51" s="23"/>
      <c r="C51" s="23"/>
      <c r="D51" s="23"/>
      <c r="E51" s="23"/>
      <c r="F51" s="23"/>
    </row>
  </sheetData>
  <sheetProtection/>
  <printOptions horizontalCentered="1" verticalCentered="1"/>
  <pageMargins left="0" right="0" top="0" bottom="0" header="0.5" footer="0.5"/>
  <pageSetup fitToHeight="1" fitToWidth="1" horizontalDpi="600" verticalDpi="600" orientation="portrait" paperSize="5"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A1:F53"/>
  <sheetViews>
    <sheetView showGridLines="0" zoomScalePageLayoutView="0" workbookViewId="0" topLeftCell="A19">
      <selection activeCell="C14" sqref="C14"/>
    </sheetView>
  </sheetViews>
  <sheetFormatPr defaultColWidth="8.88671875" defaultRowHeight="15"/>
  <cols>
    <col min="1" max="1" width="46.4453125" style="0" customWidth="1"/>
    <col min="2" max="2" width="9.3359375" style="0" customWidth="1"/>
    <col min="3" max="3" width="0.671875" style="0" customWidth="1"/>
    <col min="4" max="4" width="13.6640625" style="0" customWidth="1"/>
    <col min="5" max="5" width="0.671875" style="0" customWidth="1"/>
    <col min="6" max="6" width="13.6640625" style="0" customWidth="1"/>
  </cols>
  <sheetData>
    <row r="1" spans="1:6" ht="20.25">
      <c r="A1" s="125" t="s">
        <v>472</v>
      </c>
      <c r="B1" s="125"/>
      <c r="C1" s="94"/>
      <c r="D1" s="94"/>
      <c r="E1" s="94"/>
      <c r="F1" s="94"/>
    </row>
    <row r="2" spans="1:6" ht="20.25">
      <c r="A2" s="132" t="s">
        <v>473</v>
      </c>
      <c r="B2" s="125"/>
      <c r="C2" s="94"/>
      <c r="D2" s="94"/>
      <c r="E2" s="94"/>
      <c r="F2" s="94"/>
    </row>
    <row r="3" spans="1:6" ht="15">
      <c r="A3" s="58"/>
      <c r="B3" s="58"/>
      <c r="C3" s="58"/>
      <c r="D3" s="58"/>
      <c r="E3" s="58"/>
      <c r="F3" s="58"/>
    </row>
    <row r="4" spans="1:6" ht="4.5" customHeight="1">
      <c r="A4" s="58"/>
      <c r="B4" s="58"/>
      <c r="C4" s="58"/>
      <c r="D4" s="58"/>
      <c r="E4" s="58"/>
      <c r="F4" s="58"/>
    </row>
    <row r="5" spans="1:6" ht="10.5" customHeight="1">
      <c r="A5" s="60"/>
      <c r="B5" s="89"/>
      <c r="C5" s="89"/>
      <c r="D5" s="89"/>
      <c r="E5" s="89"/>
      <c r="F5" s="60"/>
    </row>
    <row r="6" spans="1:6" ht="15" customHeight="1">
      <c r="A6" s="60"/>
      <c r="B6" s="89"/>
      <c r="C6" s="89"/>
      <c r="D6" s="119" t="s">
        <v>447</v>
      </c>
      <c r="E6" s="119"/>
      <c r="F6" s="120" t="s">
        <v>448</v>
      </c>
    </row>
    <row r="7" spans="1:6" ht="10.5" customHeight="1">
      <c r="A7" s="58"/>
      <c r="B7" s="72"/>
      <c r="C7" s="72"/>
      <c r="D7" s="72"/>
      <c r="E7" s="72"/>
      <c r="F7" s="58"/>
    </row>
    <row r="8" spans="1:6" ht="4.5" customHeight="1">
      <c r="A8" s="58"/>
      <c r="B8" s="72"/>
      <c r="C8" s="72"/>
      <c r="D8" s="72"/>
      <c r="E8" s="72"/>
      <c r="F8" s="58"/>
    </row>
    <row r="9" spans="1:6" ht="30" customHeight="1">
      <c r="A9" s="124" t="str">
        <f>+"Balance January 1, "&amp;+'sheet 1'!$BX$2</f>
        <v>Balance January 1, 2013</v>
      </c>
      <c r="B9" s="122"/>
      <c r="C9" s="72"/>
      <c r="D9" s="250" t="s">
        <v>398</v>
      </c>
      <c r="E9" s="121"/>
      <c r="F9" s="251" t="s">
        <v>398</v>
      </c>
    </row>
    <row r="10" spans="1:6" ht="30" customHeight="1">
      <c r="A10" s="124" t="s">
        <v>449</v>
      </c>
      <c r="B10" s="121" t="s">
        <v>474</v>
      </c>
      <c r="C10" s="72"/>
      <c r="D10" s="250" t="s">
        <v>398</v>
      </c>
      <c r="E10" s="121"/>
      <c r="F10" s="399"/>
    </row>
    <row r="11" spans="1:6" ht="15" customHeight="1">
      <c r="A11" s="123" t="s">
        <v>451</v>
      </c>
      <c r="B11" s="89"/>
      <c r="C11" s="89"/>
      <c r="D11" s="333"/>
      <c r="E11" s="128"/>
      <c r="F11" s="157"/>
    </row>
    <row r="12" spans="1:6" ht="15" customHeight="1">
      <c r="A12" s="594" t="str">
        <f>+"            (Not in excess of 50% of Levy - "&amp;+'sheet 1'!$BX$3&amp;+"-"&amp;+'sheet 1'!$BX$2&amp;+")"</f>
        <v>            (Not in excess of 50% of Levy - 2012-2013)</v>
      </c>
      <c r="B12" s="121" t="s">
        <v>475</v>
      </c>
      <c r="C12" s="72"/>
      <c r="D12" s="250" t="s">
        <v>398</v>
      </c>
      <c r="E12" s="121"/>
      <c r="F12" s="399"/>
    </row>
    <row r="13" spans="1:6" ht="30" customHeight="1">
      <c r="A13" s="124" t="str">
        <f>+"Levy School Year July 1, "&amp;+'sheet 1'!$BX$2&amp;+" - June 30, "&amp;+'sheet 1'!$BX$1</f>
        <v>Levy School Year July 1, 2013 - June 30, 2014</v>
      </c>
      <c r="B13" s="72"/>
      <c r="C13" s="72"/>
      <c r="D13" s="250" t="s">
        <v>398</v>
      </c>
      <c r="E13" s="121"/>
      <c r="F13" s="399"/>
    </row>
    <row r="14" spans="1:6" ht="30" customHeight="1">
      <c r="A14" s="124" t="str">
        <f>+"Levy Calendar Year "&amp;+'sheet 1'!$BX$2</f>
        <v>Levy Calendar Year 2013</v>
      </c>
      <c r="B14" s="734" t="s">
        <v>163</v>
      </c>
      <c r="C14" s="684"/>
      <c r="D14" s="250" t="s">
        <v>398</v>
      </c>
      <c r="E14" s="121"/>
      <c r="F14" s="734"/>
    </row>
    <row r="15" spans="1:6" ht="30" customHeight="1">
      <c r="A15" s="127" t="s">
        <v>453</v>
      </c>
      <c r="B15" s="72"/>
      <c r="C15" s="72"/>
      <c r="D15" s="488"/>
      <c r="E15" s="121"/>
      <c r="F15" s="399"/>
    </row>
    <row r="16" spans="1:6" ht="30" customHeight="1">
      <c r="A16" s="124" t="str">
        <f>+"Balance December 31, "&amp;+'sheet 1'!$BX$2</f>
        <v>Balance December 31, 2013</v>
      </c>
      <c r="B16" s="72"/>
      <c r="C16" s="72"/>
      <c r="D16" s="250" t="s">
        <v>398</v>
      </c>
      <c r="E16" s="121"/>
      <c r="F16" s="251" t="s">
        <v>398</v>
      </c>
    </row>
    <row r="17" spans="1:6" ht="30" customHeight="1">
      <c r="A17" s="124" t="s">
        <v>449</v>
      </c>
      <c r="B17" s="121" t="s">
        <v>476</v>
      </c>
      <c r="C17" s="72"/>
      <c r="D17" s="485"/>
      <c r="E17" s="121"/>
      <c r="F17" s="251" t="s">
        <v>398</v>
      </c>
    </row>
    <row r="18" spans="1:6" ht="15" customHeight="1">
      <c r="A18" s="123" t="s">
        <v>451</v>
      </c>
      <c r="B18" s="89"/>
      <c r="C18" s="89"/>
      <c r="D18" s="486"/>
      <c r="E18" s="128"/>
      <c r="F18" s="123"/>
    </row>
    <row r="19" spans="1:6" ht="15.75">
      <c r="A19" s="594" t="str">
        <f>+"          (Not in excess of 50% of Levy - "&amp;+'sheet 1'!$BX$2&amp;+"-"&amp;+'sheet 1'!$BX$1&amp;+")"</f>
        <v>          (Not in excess of 50% of Levy - 2013-2014)</v>
      </c>
      <c r="B19" s="121" t="s">
        <v>477</v>
      </c>
      <c r="C19" s="72"/>
      <c r="D19" s="468"/>
      <c r="E19" s="121"/>
      <c r="F19" s="251" t="s">
        <v>398</v>
      </c>
    </row>
    <row r="20" spans="1:6" ht="30" customHeight="1">
      <c r="A20" s="130"/>
      <c r="B20" s="89"/>
      <c r="C20" s="72"/>
      <c r="D20" s="481">
        <f>SUM(D9:D19)</f>
        <v>0</v>
      </c>
      <c r="E20" s="121"/>
      <c r="F20" s="487">
        <f>SUM(F9:F19)</f>
        <v>0</v>
      </c>
    </row>
    <row r="21" spans="1:6" ht="4.5" customHeight="1">
      <c r="A21" s="60"/>
      <c r="B21" s="89"/>
      <c r="C21" s="58"/>
      <c r="D21" s="58"/>
      <c r="E21" s="58"/>
      <c r="F21" s="58"/>
    </row>
    <row r="22" spans="1:6" ht="9.75" customHeight="1">
      <c r="A22" s="130" t="s">
        <v>469</v>
      </c>
      <c r="B22" s="60"/>
      <c r="C22" s="60"/>
      <c r="D22" s="60"/>
      <c r="E22" s="60"/>
      <c r="F22" s="60"/>
    </row>
    <row r="23" spans="1:6" ht="15">
      <c r="A23" s="60"/>
      <c r="B23" s="60"/>
      <c r="C23" s="60"/>
      <c r="D23" s="60"/>
      <c r="E23" s="60"/>
      <c r="F23" s="60"/>
    </row>
    <row r="24" spans="1:6" ht="15">
      <c r="A24" s="60"/>
      <c r="B24" s="60"/>
      <c r="C24" s="60"/>
      <c r="D24" s="60"/>
      <c r="E24" s="60"/>
      <c r="F24" s="60"/>
    </row>
    <row r="25" spans="1:6" ht="15">
      <c r="A25" s="60"/>
      <c r="B25" s="60"/>
      <c r="C25" s="60"/>
      <c r="D25" s="60"/>
      <c r="E25" s="60"/>
      <c r="F25" s="60"/>
    </row>
    <row r="26" spans="1:6" ht="20.25">
      <c r="A26" s="125" t="s">
        <v>478</v>
      </c>
      <c r="B26" s="94"/>
      <c r="C26" s="94"/>
      <c r="D26" s="94"/>
      <c r="E26" s="94"/>
      <c r="F26" s="94"/>
    </row>
    <row r="27" spans="1:6" ht="15">
      <c r="A27" s="60"/>
      <c r="B27" s="60"/>
      <c r="C27" s="60"/>
      <c r="D27" s="60"/>
      <c r="E27" s="60"/>
      <c r="F27" s="60"/>
    </row>
    <row r="28" spans="1:6" ht="15">
      <c r="A28" s="58"/>
      <c r="B28" s="58"/>
      <c r="C28" s="58"/>
      <c r="D28" s="58"/>
      <c r="E28" s="58"/>
      <c r="F28" s="58"/>
    </row>
    <row r="29" spans="1:6" ht="4.5" customHeight="1">
      <c r="A29" s="58"/>
      <c r="B29" s="58"/>
      <c r="C29" s="58"/>
      <c r="D29" s="58"/>
      <c r="E29" s="58"/>
      <c r="F29" s="58"/>
    </row>
    <row r="30" spans="1:6" ht="12" customHeight="1">
      <c r="A30" s="60"/>
      <c r="B30" s="89"/>
      <c r="C30" s="89"/>
      <c r="D30" s="89"/>
      <c r="E30" s="89"/>
      <c r="F30" s="60"/>
    </row>
    <row r="31" spans="1:6" ht="15.75">
      <c r="A31" s="60"/>
      <c r="B31" s="89"/>
      <c r="C31" s="89"/>
      <c r="D31" s="119" t="s">
        <v>447</v>
      </c>
      <c r="E31" s="119"/>
      <c r="F31" s="120" t="s">
        <v>448</v>
      </c>
    </row>
    <row r="32" spans="1:6" ht="12" customHeight="1">
      <c r="A32" s="58"/>
      <c r="B32" s="72"/>
      <c r="C32" s="89"/>
      <c r="D32" s="72"/>
      <c r="E32" s="72"/>
      <c r="F32" s="58"/>
    </row>
    <row r="33" spans="1:6" ht="4.5" customHeight="1">
      <c r="A33" s="58"/>
      <c r="B33" s="72"/>
      <c r="C33" s="72"/>
      <c r="D33" s="72"/>
      <c r="E33" s="72"/>
      <c r="F33" s="58"/>
    </row>
    <row r="34" spans="1:6" ht="30" customHeight="1">
      <c r="A34" s="124" t="str">
        <f>+"Balance January 1, "&amp;+'sheet 1'!$BX$2</f>
        <v>Balance January 1, 2013</v>
      </c>
      <c r="B34" s="122"/>
      <c r="C34" s="72"/>
      <c r="D34" s="250" t="s">
        <v>398</v>
      </c>
      <c r="E34" s="121"/>
      <c r="F34" s="251" t="s">
        <v>398</v>
      </c>
    </row>
    <row r="35" spans="1:6" ht="30" customHeight="1">
      <c r="A35" s="124" t="s">
        <v>449</v>
      </c>
      <c r="B35" s="121" t="s">
        <v>479</v>
      </c>
      <c r="C35" s="72"/>
      <c r="D35" s="250" t="s">
        <v>398</v>
      </c>
      <c r="E35" s="121"/>
      <c r="F35" s="399"/>
    </row>
    <row r="36" spans="1:6" ht="15" customHeight="1">
      <c r="A36" s="123" t="s">
        <v>451</v>
      </c>
      <c r="B36" s="89"/>
      <c r="C36" s="89"/>
      <c r="D36" s="333"/>
      <c r="E36" s="128"/>
      <c r="F36" s="483"/>
    </row>
    <row r="37" spans="1:6" ht="15" customHeight="1">
      <c r="A37" s="594" t="str">
        <f>+"            (Not in excess of 50% of Levy - "&amp;+'sheet 1'!$BX$3&amp;+"-"&amp;+'sheet 1'!$BX$2&amp;+")"</f>
        <v>            (Not in excess of 50% of Levy - 2012-2013)</v>
      </c>
      <c r="B37" s="121" t="s">
        <v>480</v>
      </c>
      <c r="C37" s="72"/>
      <c r="D37" s="250" t="s">
        <v>398</v>
      </c>
      <c r="E37" s="121"/>
      <c r="F37" s="399"/>
    </row>
    <row r="38" spans="1:6" ht="30" customHeight="1">
      <c r="A38" s="124" t="str">
        <f>+"Levy School Year July 1, "&amp;+'sheet 1'!$BX$2&amp;+" - June 30, "&amp;+'sheet 1'!$BX$1</f>
        <v>Levy School Year July 1, 2013 - June 30, 2014</v>
      </c>
      <c r="B38" s="734" t="s">
        <v>163</v>
      </c>
      <c r="C38" s="684"/>
      <c r="D38" s="250" t="s">
        <v>398</v>
      </c>
      <c r="E38" s="121"/>
      <c r="F38" s="734"/>
    </row>
    <row r="39" spans="1:6" ht="30" customHeight="1">
      <c r="A39" s="124" t="str">
        <f>+"Levy Calendar Year "&amp;+'sheet 1'!$BX$2</f>
        <v>Levy Calendar Year 2013</v>
      </c>
      <c r="B39" s="72"/>
      <c r="C39" s="72"/>
      <c r="D39" s="250" t="s">
        <v>398</v>
      </c>
      <c r="E39" s="121"/>
      <c r="F39" s="399"/>
    </row>
    <row r="40" spans="1:6" ht="30" customHeight="1">
      <c r="A40" s="127" t="s">
        <v>453</v>
      </c>
      <c r="B40" s="72"/>
      <c r="C40" s="72"/>
      <c r="D40" s="488"/>
      <c r="E40" s="121"/>
      <c r="F40" s="251" t="s">
        <v>398</v>
      </c>
    </row>
    <row r="41" spans="1:6" ht="30" customHeight="1">
      <c r="A41" s="124" t="str">
        <f>+"Balance December 31, "&amp;+'sheet 1'!$BX$2</f>
        <v>Balance December 31, 2013</v>
      </c>
      <c r="B41" s="72"/>
      <c r="C41" s="72"/>
      <c r="D41" s="250" t="s">
        <v>398</v>
      </c>
      <c r="E41" s="121"/>
      <c r="F41" s="251" t="s">
        <v>398</v>
      </c>
    </row>
    <row r="42" spans="1:6" ht="30" customHeight="1">
      <c r="A42" s="124" t="s">
        <v>449</v>
      </c>
      <c r="B42" s="121" t="s">
        <v>481</v>
      </c>
      <c r="C42" s="72"/>
      <c r="D42" s="468"/>
      <c r="E42" s="121"/>
      <c r="F42" s="251" t="s">
        <v>398</v>
      </c>
    </row>
    <row r="43" spans="1:6" ht="15" customHeight="1">
      <c r="A43" s="123" t="s">
        <v>451</v>
      </c>
      <c r="B43" s="89"/>
      <c r="C43" s="89"/>
      <c r="D43" s="486"/>
      <c r="E43" s="128"/>
      <c r="F43" s="157"/>
    </row>
    <row r="44" spans="1:6" ht="15" customHeight="1">
      <c r="A44" s="594" t="str">
        <f>+"          (Not in excess of 50% of Levy - "&amp;+'sheet 1'!$BX$2&amp;+"-"&amp;+'sheet 1'!$BX$1&amp;+")"</f>
        <v>          (Not in excess of 50% of Levy - 2013-2014)</v>
      </c>
      <c r="B44" s="121" t="s">
        <v>482</v>
      </c>
      <c r="C44" s="72"/>
      <c r="D44" s="468"/>
      <c r="E44" s="121"/>
      <c r="F44" s="251" t="s">
        <v>398</v>
      </c>
    </row>
    <row r="45" spans="1:6" ht="27" customHeight="1">
      <c r="A45" s="130"/>
      <c r="B45" s="89"/>
      <c r="C45" s="72"/>
      <c r="D45" s="481">
        <f>SUM(D34:D44)</f>
        <v>0</v>
      </c>
      <c r="E45" s="121"/>
      <c r="F45" s="487">
        <f>SUM(F34:F44)</f>
        <v>0</v>
      </c>
    </row>
    <row r="46" spans="1:6" ht="4.5" customHeight="1">
      <c r="A46" s="60"/>
      <c r="B46" s="89"/>
      <c r="C46" s="58"/>
      <c r="D46" s="58"/>
      <c r="E46" s="58"/>
      <c r="F46" s="58"/>
    </row>
    <row r="47" spans="1:6" ht="15">
      <c r="A47" s="130" t="s">
        <v>470</v>
      </c>
      <c r="B47" s="60"/>
      <c r="C47" s="60"/>
      <c r="D47" s="60"/>
      <c r="E47" s="60"/>
      <c r="F47" s="60"/>
    </row>
    <row r="53" spans="1:6" ht="15.75">
      <c r="A53" s="1023" t="s">
        <v>483</v>
      </c>
      <c r="B53" s="1023"/>
      <c r="C53" s="1023"/>
      <c r="D53" s="1023"/>
      <c r="E53" s="1023"/>
      <c r="F53" s="1023"/>
    </row>
  </sheetData>
  <sheetProtection/>
  <mergeCells count="1">
    <mergeCell ref="A53:F53"/>
  </mergeCells>
  <printOptions horizontalCentered="1" verticalCentered="1"/>
  <pageMargins left="0" right="0" top="0" bottom="0" header="0.5" footer="0.5"/>
  <pageSetup fitToHeight="1" fitToWidth="1" horizontalDpi="600" verticalDpi="600" orientation="portrait" paperSize="5"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A1:K50"/>
  <sheetViews>
    <sheetView showGridLines="0" zoomScale="90" zoomScaleNormal="90" zoomScalePageLayoutView="0" workbookViewId="0" topLeftCell="A7">
      <selection activeCell="F19" sqref="F19"/>
    </sheetView>
  </sheetViews>
  <sheetFormatPr defaultColWidth="8.88671875" defaultRowHeight="15"/>
  <cols>
    <col min="1" max="1" width="35.4453125" style="0" customWidth="1"/>
    <col min="2" max="2" width="8.3359375" style="0" customWidth="1"/>
    <col min="3" max="3" width="0.671875" style="0" customWidth="1"/>
    <col min="4" max="4" width="12.3359375" style="0" customWidth="1"/>
    <col min="5" max="5" width="0.671875" style="0" customWidth="1"/>
    <col min="6" max="6" width="14.21484375" style="0" customWidth="1"/>
    <col min="7" max="7" width="0.671875" style="0" customWidth="1"/>
    <col min="8" max="8" width="15.3359375" style="0" customWidth="1"/>
    <col min="9" max="9" width="9.99609375" style="0" bestFit="1" customWidth="1"/>
    <col min="10" max="10" width="11.5546875" style="0" bestFit="1" customWidth="1"/>
  </cols>
  <sheetData>
    <row r="1" spans="1:8" ht="22.5">
      <c r="A1" s="151" t="s">
        <v>484</v>
      </c>
      <c r="B1" s="125"/>
      <c r="C1" s="125"/>
      <c r="D1" s="125"/>
      <c r="E1" s="94"/>
      <c r="F1" s="94"/>
      <c r="G1" s="94"/>
      <c r="H1" s="94"/>
    </row>
    <row r="2" spans="1:8" ht="15">
      <c r="A2" s="58"/>
      <c r="B2" s="58"/>
      <c r="C2" s="58"/>
      <c r="D2" s="58"/>
      <c r="E2" s="58"/>
      <c r="F2" s="58"/>
      <c r="G2" s="58"/>
      <c r="H2" s="58"/>
    </row>
    <row r="3" spans="1:8" ht="4.5" customHeight="1">
      <c r="A3" s="58"/>
      <c r="B3" s="58"/>
      <c r="C3" s="58"/>
      <c r="D3" s="58"/>
      <c r="E3" s="58"/>
      <c r="F3" s="58"/>
      <c r="G3" s="58"/>
      <c r="H3" s="58"/>
    </row>
    <row r="4" spans="1:8" ht="10.5" customHeight="1">
      <c r="A4" s="60"/>
      <c r="B4" s="60"/>
      <c r="C4" s="60"/>
      <c r="D4" s="89"/>
      <c r="E4" s="89"/>
      <c r="F4" s="89"/>
      <c r="G4" s="89"/>
      <c r="H4" s="60"/>
    </row>
    <row r="5" spans="1:8" ht="15" customHeight="1">
      <c r="A5" s="60"/>
      <c r="B5" s="60"/>
      <c r="C5" s="60"/>
      <c r="D5" s="89"/>
      <c r="E5" s="89"/>
      <c r="F5" s="119" t="s">
        <v>447</v>
      </c>
      <c r="G5" s="119"/>
      <c r="H5" s="120" t="s">
        <v>448</v>
      </c>
    </row>
    <row r="6" spans="1:8" ht="10.5" customHeight="1">
      <c r="A6" s="58"/>
      <c r="B6" s="58"/>
      <c r="C6" s="58"/>
      <c r="D6" s="72"/>
      <c r="E6" s="72"/>
      <c r="F6" s="72"/>
      <c r="G6" s="72"/>
      <c r="H6" s="58"/>
    </row>
    <row r="7" spans="1:8" ht="4.5" customHeight="1">
      <c r="A7" s="58"/>
      <c r="B7" s="58"/>
      <c r="C7" s="58"/>
      <c r="D7" s="72"/>
      <c r="E7" s="72"/>
      <c r="F7" s="72"/>
      <c r="G7" s="72"/>
      <c r="H7" s="58"/>
    </row>
    <row r="8" spans="1:8" ht="24.75" customHeight="1">
      <c r="A8" s="124" t="str">
        <f>+"Balance January 1, "&amp;+'sheet 1'!$BX$2</f>
        <v>Balance January 1, 2013</v>
      </c>
      <c r="B8" s="124"/>
      <c r="C8" s="124"/>
      <c r="D8" s="122"/>
      <c r="E8" s="72"/>
      <c r="F8" s="250" t="s">
        <v>398</v>
      </c>
      <c r="G8" s="121"/>
      <c r="H8" s="251" t="s">
        <v>485</v>
      </c>
    </row>
    <row r="9" spans="1:8" ht="24.75" customHeight="1">
      <c r="A9" s="124" t="s">
        <v>486</v>
      </c>
      <c r="B9" s="124"/>
      <c r="C9" s="124"/>
      <c r="D9" s="134" t="s">
        <v>487</v>
      </c>
      <c r="E9" s="72"/>
      <c r="F9" s="250" t="s">
        <v>398</v>
      </c>
      <c r="G9" s="121"/>
      <c r="H9" s="753"/>
    </row>
    <row r="10" spans="1:8" ht="24.75" customHeight="1">
      <c r="A10" s="124" t="s">
        <v>488</v>
      </c>
      <c r="B10" s="124"/>
      <c r="C10" s="124"/>
      <c r="D10" s="134" t="s">
        <v>489</v>
      </c>
      <c r="E10" s="72"/>
      <c r="F10" s="250" t="s">
        <v>398</v>
      </c>
      <c r="G10" s="121"/>
      <c r="H10" s="753">
        <v>6510.38</v>
      </c>
    </row>
    <row r="11" spans="1:8" ht="24.75" customHeight="1">
      <c r="A11" s="492"/>
      <c r="B11" s="124"/>
      <c r="C11" s="124"/>
      <c r="D11" s="121"/>
      <c r="E11" s="72"/>
      <c r="F11" s="491"/>
      <c r="G11" s="121"/>
      <c r="H11" s="399"/>
    </row>
    <row r="12" spans="1:8" ht="24.75" customHeight="1">
      <c r="A12" s="127" t="str">
        <f>+""&amp;+'sheet 1'!$BX$2&amp;+" Levy"</f>
        <v>2013 Levy</v>
      </c>
      <c r="B12" s="127"/>
      <c r="C12" s="127"/>
      <c r="D12" s="72"/>
      <c r="E12" s="72"/>
      <c r="F12" s="250" t="s">
        <v>398</v>
      </c>
      <c r="G12" s="121"/>
      <c r="H12" s="251" t="s">
        <v>485</v>
      </c>
    </row>
    <row r="13" spans="1:8" ht="24.75" customHeight="1">
      <c r="A13" s="124" t="s">
        <v>490</v>
      </c>
      <c r="B13" s="124"/>
      <c r="C13" s="124"/>
      <c r="D13" s="134" t="s">
        <v>491</v>
      </c>
      <c r="E13" s="72"/>
      <c r="F13" s="250" t="s">
        <v>398</v>
      </c>
      <c r="G13" s="121"/>
      <c r="H13" s="399">
        <v>3081349.71</v>
      </c>
    </row>
    <row r="14" spans="1:8" ht="24.75" customHeight="1">
      <c r="A14" s="124" t="s">
        <v>492</v>
      </c>
      <c r="B14" s="124"/>
      <c r="C14" s="124"/>
      <c r="D14" s="134" t="s">
        <v>493</v>
      </c>
      <c r="E14" s="72"/>
      <c r="F14" s="250" t="s">
        <v>398</v>
      </c>
      <c r="G14" s="121"/>
      <c r="H14" s="399"/>
    </row>
    <row r="15" spans="1:8" ht="24.75" customHeight="1">
      <c r="A15" s="124" t="s">
        <v>494</v>
      </c>
      <c r="B15" s="124"/>
      <c r="C15" s="124"/>
      <c r="D15" s="72"/>
      <c r="E15" s="72"/>
      <c r="F15" s="250" t="s">
        <v>398</v>
      </c>
      <c r="G15" s="121"/>
      <c r="H15" s="434"/>
    </row>
    <row r="16" spans="1:8" ht="24.75" customHeight="1">
      <c r="A16" s="124" t="s">
        <v>495</v>
      </c>
      <c r="B16" s="124"/>
      <c r="C16" s="124"/>
      <c r="D16" s="121"/>
      <c r="E16" s="72"/>
      <c r="F16" s="250" t="s">
        <v>398</v>
      </c>
      <c r="G16" s="121"/>
      <c r="H16" s="399">
        <v>144504.52</v>
      </c>
    </row>
    <row r="17" spans="1:8" ht="24.75" customHeight="1">
      <c r="A17" s="124" t="s">
        <v>488</v>
      </c>
      <c r="B17" s="124"/>
      <c r="C17" s="124"/>
      <c r="D17" s="134" t="s">
        <v>496</v>
      </c>
      <c r="E17" s="72"/>
      <c r="F17" s="250" t="s">
        <v>398</v>
      </c>
      <c r="G17" s="121"/>
      <c r="H17" s="399">
        <v>8836.04</v>
      </c>
    </row>
    <row r="18" spans="1:8" ht="24.75" customHeight="1">
      <c r="A18" s="124" t="s">
        <v>453</v>
      </c>
      <c r="B18" s="124"/>
      <c r="C18" s="124"/>
      <c r="D18" s="121"/>
      <c r="E18" s="72"/>
      <c r="F18" s="467">
        <v>3241200.65</v>
      </c>
      <c r="G18" s="121"/>
      <c r="H18" s="251" t="s">
        <v>485</v>
      </c>
    </row>
    <row r="19" spans="1:8" ht="24.75" customHeight="1">
      <c r="A19" s="124" t="str">
        <f>+"Balance December 31, "&amp;+'sheet 1'!$BX$2</f>
        <v>Balance December 31, 2013</v>
      </c>
      <c r="B19" s="124"/>
      <c r="C19" s="124"/>
      <c r="D19" s="121"/>
      <c r="E19" s="72"/>
      <c r="F19" s="250" t="s">
        <v>398</v>
      </c>
      <c r="G19" s="121"/>
      <c r="H19" s="251" t="s">
        <v>485</v>
      </c>
    </row>
    <row r="20" spans="1:8" ht="24.75" customHeight="1">
      <c r="A20" s="124" t="s">
        <v>486</v>
      </c>
      <c r="B20" s="124"/>
      <c r="C20" s="124"/>
      <c r="D20" s="121"/>
      <c r="E20" s="72"/>
      <c r="F20" s="468"/>
      <c r="G20" s="121"/>
      <c r="H20" s="251" t="s">
        <v>485</v>
      </c>
    </row>
    <row r="21" spans="1:8" ht="24.75" customHeight="1" thickBot="1">
      <c r="A21" s="124" t="s">
        <v>488</v>
      </c>
      <c r="B21" s="124"/>
      <c r="C21" s="124"/>
      <c r="D21" s="121"/>
      <c r="E21" s="111"/>
      <c r="F21" s="463">
        <f>H22-F18</f>
        <v>0</v>
      </c>
      <c r="G21" s="148"/>
      <c r="H21" s="762" t="s">
        <v>485</v>
      </c>
    </row>
    <row r="22" spans="1:10" ht="24.75" customHeight="1">
      <c r="A22" s="130"/>
      <c r="B22" s="130"/>
      <c r="C22" s="130"/>
      <c r="D22" s="89"/>
      <c r="E22" s="72"/>
      <c r="F22" s="481">
        <f>SUM(F8:F21)</f>
        <v>3241200.65</v>
      </c>
      <c r="G22" s="121"/>
      <c r="H22" s="487">
        <f>SUM(H8:H21)</f>
        <v>3241200.65</v>
      </c>
      <c r="I22" s="197"/>
      <c r="J22" s="197"/>
    </row>
    <row r="23" spans="1:8" ht="4.5" customHeight="1">
      <c r="A23" s="60"/>
      <c r="B23" s="60"/>
      <c r="C23" s="60"/>
      <c r="D23" s="89"/>
      <c r="E23" s="58"/>
      <c r="F23" s="58"/>
      <c r="G23" s="58"/>
      <c r="H23" s="58"/>
    </row>
    <row r="24" spans="1:8" ht="12" customHeight="1">
      <c r="A24" s="60"/>
      <c r="B24" s="60"/>
      <c r="C24" s="60"/>
      <c r="D24" s="60"/>
      <c r="E24" s="60"/>
      <c r="F24" s="60"/>
      <c r="G24" s="60"/>
      <c r="H24" s="60"/>
    </row>
    <row r="25" spans="1:8" ht="15">
      <c r="A25" s="60"/>
      <c r="B25" s="60"/>
      <c r="C25" s="60"/>
      <c r="D25" s="60"/>
      <c r="E25" s="60"/>
      <c r="F25" s="200"/>
      <c r="G25" s="60"/>
      <c r="H25" s="60"/>
    </row>
    <row r="26" spans="1:8" ht="22.5">
      <c r="A26" s="151" t="s">
        <v>497</v>
      </c>
      <c r="B26" s="125"/>
      <c r="C26" s="125"/>
      <c r="D26" s="94"/>
      <c r="E26" s="94"/>
      <c r="F26" s="94"/>
      <c r="G26" s="94"/>
      <c r="H26" s="94"/>
    </row>
    <row r="27" spans="1:8" ht="15">
      <c r="A27" s="58"/>
      <c r="B27" s="58"/>
      <c r="C27" s="58"/>
      <c r="D27" s="58"/>
      <c r="E27" s="58"/>
      <c r="F27" s="58"/>
      <c r="G27" s="58"/>
      <c r="H27" s="58"/>
    </row>
    <row r="28" spans="1:8" ht="4.5" customHeight="1">
      <c r="A28" s="58"/>
      <c r="B28" s="58"/>
      <c r="C28" s="58"/>
      <c r="D28" s="58"/>
      <c r="E28" s="58"/>
      <c r="F28" s="58"/>
      <c r="G28" s="58"/>
      <c r="H28" s="58"/>
    </row>
    <row r="29" spans="1:8" ht="11.25" customHeight="1">
      <c r="A29" s="60"/>
      <c r="B29" s="60"/>
      <c r="C29" s="60"/>
      <c r="D29" s="89"/>
      <c r="E29" s="89"/>
      <c r="F29" s="89"/>
      <c r="G29" s="89"/>
      <c r="H29" s="60"/>
    </row>
    <row r="30" spans="1:8" ht="18">
      <c r="A30" s="1024"/>
      <c r="B30" s="1024"/>
      <c r="C30" s="1024"/>
      <c r="D30" s="1025"/>
      <c r="E30" s="89"/>
      <c r="F30" s="119" t="s">
        <v>447</v>
      </c>
      <c r="G30" s="119"/>
      <c r="H30" s="120" t="s">
        <v>448</v>
      </c>
    </row>
    <row r="31" spans="1:8" ht="12" customHeight="1">
      <c r="A31" s="58"/>
      <c r="B31" s="58"/>
      <c r="C31" s="58"/>
      <c r="D31" s="72"/>
      <c r="E31" s="89"/>
      <c r="F31" s="72"/>
      <c r="G31" s="72"/>
      <c r="H31" s="58"/>
    </row>
    <row r="32" spans="1:8" ht="24.75" customHeight="1">
      <c r="A32" s="124" t="str">
        <f>+"Balance January 1, "&amp;+'sheet 1'!$BX$2</f>
        <v>Balance January 1, 2013</v>
      </c>
      <c r="B32" s="124"/>
      <c r="C32" s="124"/>
      <c r="D32" s="134" t="s">
        <v>498</v>
      </c>
      <c r="E32" s="72"/>
      <c r="F32" s="250" t="s">
        <v>398</v>
      </c>
      <c r="G32" s="121"/>
      <c r="H32" s="399"/>
    </row>
    <row r="33" spans="1:8" ht="24.75" customHeight="1">
      <c r="A33" s="127" t="str">
        <f>+""&amp;+'sheet 1'!$BX$2&amp;+" Levy: (List Each Type of District Tax Seperately - see Footnote)"</f>
        <v>2013 Levy: (List Each Type of District Tax Seperately - see Footnote)</v>
      </c>
      <c r="B33" s="124"/>
      <c r="C33" s="124"/>
      <c r="D33" s="121"/>
      <c r="E33" s="72"/>
      <c r="F33" s="250" t="s">
        <v>398</v>
      </c>
      <c r="G33" s="121"/>
      <c r="H33" s="251" t="s">
        <v>485</v>
      </c>
    </row>
    <row r="34" spans="1:8" ht="24.75" customHeight="1">
      <c r="A34" s="124" t="s">
        <v>499</v>
      </c>
      <c r="B34" s="122" t="s">
        <v>500</v>
      </c>
      <c r="C34" s="122"/>
      <c r="D34" s="468"/>
      <c r="E34" s="72"/>
      <c r="F34" s="250" t="s">
        <v>398</v>
      </c>
      <c r="G34" s="121"/>
      <c r="H34" s="251" t="s">
        <v>485</v>
      </c>
    </row>
    <row r="35" spans="1:8" ht="24.75" customHeight="1">
      <c r="A35" s="124" t="s">
        <v>501</v>
      </c>
      <c r="B35" s="122" t="s">
        <v>502</v>
      </c>
      <c r="C35" s="122"/>
      <c r="D35" s="468"/>
      <c r="E35" s="72"/>
      <c r="F35" s="250" t="s">
        <v>398</v>
      </c>
      <c r="G35" s="121"/>
      <c r="H35" s="251" t="s">
        <v>485</v>
      </c>
    </row>
    <row r="36" spans="1:8" ht="24.75" customHeight="1">
      <c r="A36" s="124" t="s">
        <v>503</v>
      </c>
      <c r="B36" s="122" t="s">
        <v>504</v>
      </c>
      <c r="C36" s="133"/>
      <c r="D36" s="468"/>
      <c r="E36" s="72"/>
      <c r="F36" s="250" t="s">
        <v>398</v>
      </c>
      <c r="G36" s="121"/>
      <c r="H36" s="251" t="s">
        <v>485</v>
      </c>
    </row>
    <row r="37" spans="1:8" ht="24.75" customHeight="1">
      <c r="A37" s="124" t="s">
        <v>505</v>
      </c>
      <c r="B37" s="122" t="s">
        <v>506</v>
      </c>
      <c r="C37" s="133"/>
      <c r="D37" s="735"/>
      <c r="E37" s="72"/>
      <c r="F37" s="250" t="s">
        <v>398</v>
      </c>
      <c r="G37" s="121"/>
      <c r="H37" s="251" t="s">
        <v>485</v>
      </c>
    </row>
    <row r="38" spans="1:8" ht="24.75" customHeight="1">
      <c r="A38" s="124" t="s">
        <v>955</v>
      </c>
      <c r="B38" s="122" t="s">
        <v>956</v>
      </c>
      <c r="C38" s="133"/>
      <c r="D38" s="468"/>
      <c r="E38" s="72"/>
      <c r="F38" s="250" t="s">
        <v>398</v>
      </c>
      <c r="G38" s="121"/>
      <c r="H38" s="251"/>
    </row>
    <row r="39" spans="1:8" ht="24.75" customHeight="1">
      <c r="A39" s="494"/>
      <c r="B39" s="133"/>
      <c r="C39" s="133"/>
      <c r="D39" s="841" t="s">
        <v>163</v>
      </c>
      <c r="E39" s="72"/>
      <c r="F39" s="250" t="s">
        <v>398</v>
      </c>
      <c r="G39" s="121"/>
      <c r="H39" s="251" t="s">
        <v>485</v>
      </c>
    </row>
    <row r="40" spans="1:8" ht="24.75" customHeight="1">
      <c r="A40" s="492"/>
      <c r="B40" s="122"/>
      <c r="C40" s="122"/>
      <c r="D40" s="468"/>
      <c r="E40" s="72"/>
      <c r="F40" s="250" t="s">
        <v>398</v>
      </c>
      <c r="G40" s="121"/>
      <c r="H40" s="251" t="s">
        <v>485</v>
      </c>
    </row>
    <row r="41" spans="1:8" ht="24.75" customHeight="1">
      <c r="A41" s="127" t="str">
        <f>+"Total "&amp;+'sheet 1'!$BX$2&amp;+" Levy"</f>
        <v>Total 2013 Levy</v>
      </c>
      <c r="B41" s="124"/>
      <c r="C41" s="124"/>
      <c r="D41" s="134" t="s">
        <v>507</v>
      </c>
      <c r="E41" s="72"/>
      <c r="F41" s="250"/>
      <c r="G41" s="121"/>
      <c r="H41" s="482"/>
    </row>
    <row r="42" spans="1:11" ht="24.75" customHeight="1">
      <c r="A42" s="124" t="s">
        <v>453</v>
      </c>
      <c r="B42" s="124"/>
      <c r="C42" s="124"/>
      <c r="D42" s="134" t="s">
        <v>508</v>
      </c>
      <c r="E42" s="72"/>
      <c r="F42" s="468"/>
      <c r="G42" s="121"/>
      <c r="H42" s="251" t="s">
        <v>485</v>
      </c>
      <c r="J42" s="230">
        <f>SUM(F32:F42)</f>
        <v>0</v>
      </c>
      <c r="K42" s="231">
        <f>SUM(H32:H42)</f>
        <v>0</v>
      </c>
    </row>
    <row r="43" spans="1:11" ht="24.75" customHeight="1" thickBot="1">
      <c r="A43" s="124" t="str">
        <f>+"Balance December 31, "&amp;+'sheet 1'!$BX$2</f>
        <v>Balance December 31, 2013</v>
      </c>
      <c r="B43" s="124"/>
      <c r="C43" s="124"/>
      <c r="D43" s="134" t="s">
        <v>509</v>
      </c>
      <c r="E43" s="111"/>
      <c r="F43" s="489">
        <f>K43</f>
        <v>0</v>
      </c>
      <c r="G43" s="148"/>
      <c r="H43" s="762" t="s">
        <v>485</v>
      </c>
      <c r="K43" s="231">
        <f>K42-J42</f>
        <v>0</v>
      </c>
    </row>
    <row r="44" spans="1:8" ht="24.75" customHeight="1">
      <c r="A44" s="130"/>
      <c r="B44" s="130"/>
      <c r="C44" s="130"/>
      <c r="D44" s="128"/>
      <c r="E44" s="72"/>
      <c r="F44" s="481">
        <f>F42+F43</f>
        <v>0</v>
      </c>
      <c r="G44" s="121"/>
      <c r="H44" s="284">
        <f>H32+H41</f>
        <v>0</v>
      </c>
    </row>
    <row r="45" spans="1:8" ht="4.5" customHeight="1">
      <c r="A45" s="60"/>
      <c r="B45" s="60"/>
      <c r="C45" s="60"/>
      <c r="D45" s="89"/>
      <c r="E45" s="58"/>
      <c r="F45" s="170"/>
      <c r="G45" s="58"/>
      <c r="H45" s="58"/>
    </row>
    <row r="46" spans="1:8" ht="15">
      <c r="A46" s="130"/>
      <c r="B46" s="130"/>
      <c r="C46" s="130"/>
      <c r="D46" s="60"/>
      <c r="E46" s="60"/>
      <c r="F46" s="60"/>
      <c r="G46" s="60"/>
      <c r="H46" s="60"/>
    </row>
    <row r="47" ht="15.75">
      <c r="A47" s="135" t="s">
        <v>510</v>
      </c>
    </row>
    <row r="50" spans="1:8" ht="15.75">
      <c r="A50" s="1023" t="s">
        <v>511</v>
      </c>
      <c r="B50" s="1023"/>
      <c r="C50" s="1023"/>
      <c r="D50" s="1023"/>
      <c r="E50" s="1023"/>
      <c r="F50" s="1023"/>
      <c r="G50" s="1023"/>
      <c r="H50" s="1023"/>
    </row>
  </sheetData>
  <sheetProtection/>
  <mergeCells count="2">
    <mergeCell ref="A30:D30"/>
    <mergeCell ref="A50:H50"/>
  </mergeCells>
  <printOptions horizontalCentered="1" verticalCentered="1"/>
  <pageMargins left="0" right="0" top="0" bottom="0" header="0.5" footer="0.5"/>
  <pageSetup fitToHeight="1" fitToWidth="1" horizontalDpi="600" verticalDpi="600" orientation="portrait" paperSize="5" r:id="rId1"/>
</worksheet>
</file>

<file path=xl/worksheets/sheet2.xml><?xml version="1.0" encoding="utf-8"?>
<worksheet xmlns="http://schemas.openxmlformats.org/spreadsheetml/2006/main" xmlns:r="http://schemas.openxmlformats.org/officeDocument/2006/relationships">
  <sheetPr codeName="Sheet3" transitionEvaluation="1"/>
  <dimension ref="A1:CO58"/>
  <sheetViews>
    <sheetView zoomScale="87" zoomScaleNormal="87" zoomScalePageLayoutView="0" workbookViewId="0" topLeftCell="A28">
      <selection activeCell="E55" sqref="E55"/>
    </sheetView>
  </sheetViews>
  <sheetFormatPr defaultColWidth="9.77734375" defaultRowHeight="15"/>
  <cols>
    <col min="1" max="160" width="1.77734375" style="0" customWidth="1"/>
  </cols>
  <sheetData>
    <row r="1" spans="1:87" ht="22.5">
      <c r="A1" s="86" t="s">
        <v>291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15"/>
      <c r="BW1" s="15"/>
      <c r="BX1" s="15"/>
      <c r="BY1" s="15"/>
      <c r="BZ1" s="15"/>
      <c r="CA1" s="15"/>
      <c r="CB1" s="15"/>
      <c r="CC1" s="15"/>
      <c r="CD1" s="15"/>
      <c r="CE1" s="15"/>
      <c r="CF1" s="15"/>
      <c r="CG1" s="15"/>
      <c r="CH1" s="15"/>
      <c r="CI1" s="15"/>
    </row>
    <row r="3" spans="1:47" ht="18.75">
      <c r="A3" s="702" t="s">
        <v>292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row>
    <row r="4" ht="18">
      <c r="A4" s="16"/>
    </row>
    <row r="5" ht="15.75">
      <c r="A5" s="6" t="s">
        <v>293</v>
      </c>
    </row>
    <row r="6" ht="15.75">
      <c r="A6" s="6" t="s">
        <v>294</v>
      </c>
    </row>
    <row r="7" spans="1:68" ht="15" customHeight="1">
      <c r="A7" s="6" t="s">
        <v>295</v>
      </c>
      <c r="B7" s="1"/>
      <c r="C7" s="1"/>
      <c r="D7" s="1"/>
      <c r="E7" s="1"/>
      <c r="F7" s="1"/>
      <c r="G7" s="1"/>
      <c r="H7" s="1"/>
      <c r="I7" s="1"/>
      <c r="J7" s="1"/>
      <c r="K7" s="1"/>
      <c r="L7" s="992" t="str">
        <f>'sheet 1'!A16</f>
        <v>BOROUGH</v>
      </c>
      <c r="M7" s="992"/>
      <c r="N7" s="992"/>
      <c r="O7" s="992"/>
      <c r="P7" s="992"/>
      <c r="Q7" s="992"/>
      <c r="R7" s="992"/>
      <c r="S7" s="992"/>
      <c r="T7" s="992"/>
      <c r="U7" s="992"/>
      <c r="V7" s="992"/>
      <c r="W7" s="992"/>
      <c r="X7" s="992"/>
      <c r="Y7" s="992"/>
      <c r="Z7" s="992"/>
      <c r="AA7" s="992"/>
      <c r="AB7" s="1001" t="s">
        <v>243</v>
      </c>
      <c r="AC7" s="1001"/>
      <c r="AD7" s="992" t="str">
        <f>'sheet 1'!S16</f>
        <v>MOUNTAIN LAKES</v>
      </c>
      <c r="AE7" s="992"/>
      <c r="AF7" s="992"/>
      <c r="AG7" s="992"/>
      <c r="AH7" s="992"/>
      <c r="AI7" s="992"/>
      <c r="AJ7" s="992"/>
      <c r="AK7" s="992"/>
      <c r="AL7" s="992"/>
      <c r="AM7" s="992"/>
      <c r="AN7" s="992"/>
      <c r="AO7" s="992"/>
      <c r="AP7" s="992"/>
      <c r="AQ7" s="992"/>
      <c r="AR7" s="992"/>
      <c r="AS7" s="992"/>
      <c r="AT7" s="17"/>
      <c r="AU7" s="63"/>
      <c r="AV7" s="63"/>
      <c r="AW7" s="63"/>
      <c r="AX7" s="63"/>
      <c r="AY7" s="63"/>
      <c r="AZ7" s="63"/>
      <c r="BA7" s="63"/>
      <c r="BB7" s="63"/>
      <c r="BC7" s="63"/>
      <c r="BD7" s="63"/>
      <c r="BE7" s="63"/>
      <c r="BF7" s="63"/>
      <c r="BG7" s="63"/>
      <c r="BH7" s="63"/>
      <c r="BI7" s="63"/>
      <c r="BJ7" s="63"/>
      <c r="BK7" s="63"/>
      <c r="BL7" s="63"/>
      <c r="BM7" s="63"/>
      <c r="BN7" s="63"/>
      <c r="BO7" s="63"/>
      <c r="BP7" s="63"/>
    </row>
    <row r="8" ht="15.75">
      <c r="A8" s="6" t="str">
        <f>"as of December 31, "&amp;+'sheet 1'!$BX$2&amp;+" and have applied certain agreed - upon procedures thereon as "</f>
        <v>as of December 31, 2013 and have applied certain agreed - upon procedures thereon as </v>
      </c>
    </row>
    <row r="9" ht="15.75">
      <c r="A9" s="6" t="s">
        <v>296</v>
      </c>
    </row>
    <row r="10" ht="15.75">
      <c r="A10" s="6" t="s">
        <v>300</v>
      </c>
    </row>
    <row r="11" ht="15.75">
      <c r="A11" s="6" t="s">
        <v>301</v>
      </c>
    </row>
    <row r="12" ht="11.25" customHeight="1">
      <c r="A12" s="6"/>
    </row>
    <row r="13" ht="11.25" customHeight="1">
      <c r="A13" s="6"/>
    </row>
    <row r="14" ht="15.75">
      <c r="A14" s="6" t="s">
        <v>302</v>
      </c>
    </row>
    <row r="15" ht="15.75">
      <c r="A15" s="6" t="s">
        <v>303</v>
      </c>
    </row>
    <row r="16" ht="15.75">
      <c r="A16" s="6" t="s">
        <v>304</v>
      </c>
    </row>
    <row r="17" ht="15.75">
      <c r="A17" s="6" t="s">
        <v>782</v>
      </c>
    </row>
    <row r="18" ht="15.75">
      <c r="A18" s="6" t="s">
        <v>783</v>
      </c>
    </row>
    <row r="19" ht="15.75">
      <c r="A19" s="6" t="str">
        <f>"Financial Statements for the year ended "&amp;+'sheet 1'!$BX$2&amp;+" is not in substantial compliance with the re- "</f>
        <v>Financial Statements for the year ended 2013 is not in substantial compliance with the re- </v>
      </c>
    </row>
    <row r="20" ht="15.75">
      <c r="A20" s="6" t="s">
        <v>305</v>
      </c>
    </row>
    <row r="21" ht="15.75">
      <c r="A21" s="6" t="s">
        <v>306</v>
      </c>
    </row>
    <row r="22" ht="15.75">
      <c r="A22" s="6" t="s">
        <v>307</v>
      </c>
    </row>
    <row r="23" ht="15.75">
      <c r="A23" s="6" t="s">
        <v>308</v>
      </c>
    </row>
    <row r="24" ht="15.75">
      <c r="A24" s="6" t="s">
        <v>309</v>
      </c>
    </row>
    <row r="25" ht="15.75">
      <c r="A25" s="6" t="s">
        <v>310</v>
      </c>
    </row>
    <row r="26" ht="15.75">
      <c r="A26" s="6" t="s">
        <v>311</v>
      </c>
    </row>
    <row r="27" ht="15.75">
      <c r="A27" s="6"/>
    </row>
    <row r="28" ht="18.75">
      <c r="A28" s="17"/>
    </row>
    <row r="29" ht="15.75">
      <c r="A29" s="6" t="s">
        <v>312</v>
      </c>
    </row>
    <row r="30" ht="15.75">
      <c r="A30" s="6" t="s">
        <v>313</v>
      </c>
    </row>
    <row r="31" ht="15.75">
      <c r="A31" s="8"/>
    </row>
    <row r="32" ht="15">
      <c r="A32" s="963"/>
    </row>
    <row r="34" ht="15">
      <c r="A34" s="963"/>
    </row>
    <row r="35" spans="1:64" ht="15.75">
      <c r="A35" s="962"/>
      <c r="B35" s="961"/>
      <c r="C35" s="961"/>
      <c r="D35" s="961"/>
      <c r="E35" s="961"/>
      <c r="F35" s="961"/>
      <c r="G35" s="961"/>
      <c r="H35" s="961"/>
      <c r="I35" s="961"/>
      <c r="J35" s="961"/>
      <c r="K35" s="961"/>
      <c r="L35" s="961"/>
      <c r="M35" s="961"/>
      <c r="N35" s="961"/>
      <c r="O35" s="961"/>
      <c r="P35" s="962" t="s">
        <v>145</v>
      </c>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BL35" s="962" t="s">
        <v>145</v>
      </c>
    </row>
    <row r="36" ht="15">
      <c r="A36" s="963"/>
    </row>
    <row r="37" ht="15">
      <c r="A37" s="963"/>
    </row>
    <row r="41" spans="1:93" ht="15">
      <c r="A41" s="1"/>
      <c r="B41" s="1"/>
      <c r="C41" s="1"/>
      <c r="D41" s="1"/>
      <c r="E41" s="1"/>
      <c r="F41" s="1"/>
      <c r="G41" s="1"/>
      <c r="H41" s="1"/>
      <c r="I41" s="1"/>
      <c r="J41" s="1"/>
      <c r="K41" s="1"/>
      <c r="L41" s="1"/>
      <c r="M41" s="1"/>
      <c r="N41" s="656"/>
      <c r="O41" s="1"/>
      <c r="P41" s="1"/>
      <c r="Q41" s="1"/>
      <c r="R41" s="1"/>
      <c r="S41" s="1"/>
      <c r="T41" s="221"/>
      <c r="U41" s="221"/>
      <c r="V41" s="221"/>
      <c r="W41" s="221"/>
      <c r="X41" s="221"/>
      <c r="Y41" s="221"/>
      <c r="Z41" s="221"/>
      <c r="AA41" s="221"/>
      <c r="AB41" s="221"/>
      <c r="AC41" s="221"/>
      <c r="AD41" s="221"/>
      <c r="AE41" s="221"/>
      <c r="AF41" s="221"/>
      <c r="AG41" s="221"/>
      <c r="AH41" s="221"/>
      <c r="AI41" s="221"/>
      <c r="AJ41" s="221"/>
      <c r="AK41" s="225"/>
      <c r="AL41" s="225"/>
      <c r="AM41" s="225"/>
      <c r="AN41" s="225"/>
      <c r="AO41" s="225"/>
      <c r="AP41" s="225"/>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0"/>
      <c r="CE41" s="60"/>
      <c r="CF41" s="60"/>
      <c r="CG41" s="60"/>
      <c r="CH41" s="60"/>
      <c r="CI41" s="60"/>
      <c r="CJ41" s="60"/>
      <c r="CK41" s="60"/>
      <c r="CL41" s="60"/>
      <c r="CM41" s="60"/>
      <c r="CN41" s="60"/>
      <c r="CO41" s="60"/>
    </row>
    <row r="42" spans="1:93" ht="15.75">
      <c r="A42" s="1"/>
      <c r="B42" s="1"/>
      <c r="C42" s="1"/>
      <c r="D42" s="1"/>
      <c r="E42" s="1"/>
      <c r="F42" s="1"/>
      <c r="G42" s="1"/>
      <c r="H42" s="1"/>
      <c r="I42" s="1"/>
      <c r="J42" s="1"/>
      <c r="K42" s="1"/>
      <c r="L42" s="1"/>
      <c r="M42" s="1"/>
      <c r="N42" s="1"/>
      <c r="O42" s="1"/>
      <c r="P42" s="1"/>
      <c r="Q42" s="1"/>
      <c r="R42" s="1"/>
      <c r="S42" s="1"/>
      <c r="T42" s="18" t="s">
        <v>314</v>
      </c>
      <c r="U42" s="3"/>
      <c r="V42" s="3"/>
      <c r="W42" s="3"/>
      <c r="X42" s="3"/>
      <c r="Y42" s="3"/>
      <c r="Z42" s="3"/>
      <c r="AA42" s="3"/>
      <c r="AB42" s="3"/>
      <c r="AC42" s="3"/>
      <c r="AD42" s="3"/>
      <c r="AE42" s="3"/>
      <c r="AF42" s="3"/>
      <c r="AG42" s="3"/>
      <c r="AH42" s="3"/>
      <c r="AI42" s="3"/>
      <c r="AJ42" s="3"/>
      <c r="AK42" s="23"/>
      <c r="AL42" s="3"/>
      <c r="AM42" s="3"/>
      <c r="AN42" s="3"/>
      <c r="AO42" s="3"/>
      <c r="AP42" s="3"/>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60"/>
      <c r="CE42" s="60"/>
      <c r="CF42" s="60"/>
      <c r="CG42" s="60"/>
      <c r="CH42" s="60"/>
      <c r="CI42" s="60"/>
      <c r="CJ42" s="60"/>
      <c r="CK42" s="60"/>
      <c r="CL42" s="60"/>
      <c r="CM42" s="60"/>
      <c r="CN42" s="60"/>
      <c r="CO42" s="60"/>
    </row>
    <row r="43" spans="20:93" ht="15">
      <c r="T43" t="s">
        <v>784</v>
      </c>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row>
    <row r="44" spans="1:93" ht="15">
      <c r="A44" s="1"/>
      <c r="B44" s="1"/>
      <c r="C44" s="1"/>
      <c r="D44" s="1"/>
      <c r="E44" s="1"/>
      <c r="F44" s="1"/>
      <c r="G44" s="1"/>
      <c r="H44" s="1"/>
      <c r="I44" s="1"/>
      <c r="J44" s="1"/>
      <c r="K44" s="1"/>
      <c r="L44" s="1"/>
      <c r="M44" s="1"/>
      <c r="N44" s="1"/>
      <c r="O44" s="1"/>
      <c r="P44" s="1"/>
      <c r="Q44" s="1"/>
      <c r="R44" s="1"/>
      <c r="S44" s="1"/>
      <c r="T44" s="221" t="s">
        <v>437</v>
      </c>
      <c r="U44" s="221"/>
      <c r="V44" s="221"/>
      <c r="W44" s="221"/>
      <c r="X44" s="221"/>
      <c r="Y44" s="221"/>
      <c r="Z44" s="221"/>
      <c r="AA44" s="221"/>
      <c r="AB44" s="221"/>
      <c r="AC44" s="221"/>
      <c r="AD44" s="608"/>
      <c r="AE44" s="608"/>
      <c r="AF44" s="608"/>
      <c r="AG44" s="222"/>
      <c r="AH44" s="222"/>
      <c r="AI44" s="222"/>
      <c r="AJ44" s="222"/>
      <c r="AK44" s="222"/>
      <c r="AL44" s="220"/>
      <c r="AM44" s="220"/>
      <c r="AN44" s="220"/>
      <c r="AO44" s="220"/>
      <c r="AP44" s="220"/>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63"/>
      <c r="BT44" s="63"/>
      <c r="BU44" s="63"/>
      <c r="BV44" s="63"/>
      <c r="BW44" s="63"/>
      <c r="BX44" s="63"/>
      <c r="BY44" s="63"/>
      <c r="BZ44" s="63"/>
      <c r="CA44" s="63"/>
      <c r="CB44" s="63"/>
      <c r="CC44" s="63"/>
      <c r="CD44" s="60"/>
      <c r="CE44" s="60"/>
      <c r="CF44" s="60"/>
      <c r="CG44" s="60"/>
      <c r="CH44" s="60"/>
      <c r="CI44" s="60"/>
      <c r="CJ44" s="60"/>
      <c r="CK44" s="60"/>
      <c r="CL44" s="60"/>
      <c r="CM44" s="60"/>
      <c r="CN44" s="60"/>
      <c r="CO44" s="60"/>
    </row>
    <row r="45" spans="1:93" ht="15.75">
      <c r="A45" s="1"/>
      <c r="B45" s="1"/>
      <c r="C45" s="1"/>
      <c r="D45" s="1"/>
      <c r="E45" s="1"/>
      <c r="F45" s="1"/>
      <c r="G45" s="1"/>
      <c r="H45" s="1"/>
      <c r="I45" s="1"/>
      <c r="J45" s="1"/>
      <c r="K45" s="1"/>
      <c r="L45" s="1"/>
      <c r="M45" s="1"/>
      <c r="N45" s="1"/>
      <c r="O45" s="1"/>
      <c r="P45" s="1"/>
      <c r="Q45" s="1"/>
      <c r="R45" s="1"/>
      <c r="S45" s="1"/>
      <c r="T45" s="18" t="s">
        <v>315</v>
      </c>
      <c r="U45" s="3"/>
      <c r="V45" s="3"/>
      <c r="W45" s="3"/>
      <c r="X45" s="3"/>
      <c r="Y45" s="3"/>
      <c r="Z45" s="3"/>
      <c r="AA45" s="3"/>
      <c r="AB45" s="3"/>
      <c r="AC45" s="3"/>
      <c r="AD45" s="3"/>
      <c r="AE45" s="3"/>
      <c r="AF45" s="3"/>
      <c r="AG45" s="3"/>
      <c r="AH45" s="3"/>
      <c r="AI45" s="3"/>
      <c r="AJ45" s="3"/>
      <c r="AK45" s="23"/>
      <c r="AL45" s="3"/>
      <c r="AM45" s="3"/>
      <c r="AN45" s="3"/>
      <c r="AO45" s="3"/>
      <c r="AP45" s="3"/>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60"/>
      <c r="CE45" s="60"/>
      <c r="CF45" s="60"/>
      <c r="CG45" s="60"/>
      <c r="CH45" s="60"/>
      <c r="CI45" s="60"/>
      <c r="CJ45" s="60"/>
      <c r="CK45" s="60"/>
      <c r="CL45" s="60"/>
      <c r="CM45" s="60"/>
      <c r="CN45" s="60"/>
      <c r="CO45" s="60"/>
    </row>
    <row r="46" spans="43:93" ht="15">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row>
    <row r="47" spans="1:93" ht="15">
      <c r="A47" s="1"/>
      <c r="B47" s="1"/>
      <c r="C47" s="1"/>
      <c r="D47" s="1"/>
      <c r="E47" s="1"/>
      <c r="F47" s="1"/>
      <c r="G47" s="1"/>
      <c r="H47" s="1"/>
      <c r="I47" s="1"/>
      <c r="J47" s="1"/>
      <c r="K47" s="1"/>
      <c r="L47" s="1"/>
      <c r="M47" s="1"/>
      <c r="N47" s="1"/>
      <c r="O47" s="1"/>
      <c r="P47" s="1"/>
      <c r="Q47" s="1"/>
      <c r="R47" s="1"/>
      <c r="S47" s="1"/>
      <c r="T47" s="613" t="s">
        <v>1095</v>
      </c>
      <c r="U47" s="221"/>
      <c r="V47" s="221"/>
      <c r="W47" s="221"/>
      <c r="X47" s="221"/>
      <c r="Y47" s="221"/>
      <c r="Z47" s="221"/>
      <c r="AA47" s="221"/>
      <c r="AB47" s="221"/>
      <c r="AC47" s="221"/>
      <c r="AD47" s="221"/>
      <c r="AE47" s="609"/>
      <c r="AF47" s="221"/>
      <c r="AG47" s="221"/>
      <c r="AH47" s="221"/>
      <c r="AI47" s="221"/>
      <c r="AJ47" s="221"/>
      <c r="AK47" s="225"/>
      <c r="AL47" s="225"/>
      <c r="AM47" s="225"/>
      <c r="AN47" s="225"/>
      <c r="AO47" s="225"/>
      <c r="AP47" s="225"/>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0"/>
      <c r="CE47" s="60"/>
      <c r="CF47" s="60"/>
      <c r="CG47" s="60"/>
      <c r="CH47" s="60"/>
      <c r="CI47" s="60"/>
      <c r="CJ47" s="60"/>
      <c r="CK47" s="60"/>
      <c r="CL47" s="60"/>
      <c r="CM47" s="60"/>
      <c r="CN47" s="60"/>
      <c r="CO47" s="60"/>
    </row>
    <row r="48" spans="1:93" ht="15.75">
      <c r="A48" s="1"/>
      <c r="B48" s="1"/>
      <c r="C48" s="1"/>
      <c r="D48" s="1"/>
      <c r="E48" s="1"/>
      <c r="F48" s="1"/>
      <c r="G48" s="1"/>
      <c r="H48" s="1"/>
      <c r="I48" s="1"/>
      <c r="J48" s="1"/>
      <c r="K48" s="1"/>
      <c r="L48" s="1"/>
      <c r="M48" s="1"/>
      <c r="N48" s="1"/>
      <c r="O48" s="1"/>
      <c r="P48" s="1"/>
      <c r="Q48" s="1"/>
      <c r="R48" s="1"/>
      <c r="S48" s="1"/>
      <c r="T48" s="18" t="s">
        <v>316</v>
      </c>
      <c r="U48" s="3"/>
      <c r="V48" s="3"/>
      <c r="W48" s="3"/>
      <c r="X48" s="3"/>
      <c r="Y48" s="3"/>
      <c r="Z48" s="3"/>
      <c r="AA48" s="3"/>
      <c r="AB48" s="3"/>
      <c r="AC48" s="3"/>
      <c r="AD48" s="3"/>
      <c r="AE48" s="3"/>
      <c r="AF48" s="3"/>
      <c r="AG48" s="3"/>
      <c r="AH48" s="3"/>
      <c r="AI48" s="3"/>
      <c r="AJ48" s="3"/>
      <c r="AK48" s="23"/>
      <c r="AL48" s="3"/>
      <c r="AM48" s="3"/>
      <c r="AN48" s="3"/>
      <c r="AO48" s="3"/>
      <c r="AP48" s="3"/>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60"/>
      <c r="CE48" s="60"/>
      <c r="CF48" s="60"/>
      <c r="CG48" s="60"/>
      <c r="CH48" s="60"/>
      <c r="CI48" s="60"/>
      <c r="CJ48" s="60"/>
      <c r="CK48" s="60"/>
      <c r="CL48" s="60"/>
      <c r="CM48" s="60"/>
      <c r="CN48" s="60"/>
      <c r="CO48" s="60"/>
    </row>
    <row r="50" spans="1:86" ht="15">
      <c r="A50" s="1"/>
      <c r="B50" s="1"/>
      <c r="C50" s="1"/>
      <c r="D50" s="1"/>
      <c r="E50" s="1"/>
      <c r="F50" s="1"/>
      <c r="G50" s="1"/>
      <c r="H50" s="1"/>
      <c r="I50" s="1"/>
      <c r="J50" s="1"/>
      <c r="K50" s="1"/>
      <c r="L50" s="1"/>
      <c r="M50" s="1"/>
      <c r="N50" s="1"/>
      <c r="O50" s="1"/>
      <c r="P50" s="1"/>
      <c r="Q50" s="1"/>
      <c r="R50" s="1"/>
      <c r="S50" s="1"/>
      <c r="T50" s="221" t="s">
        <v>1094</v>
      </c>
      <c r="U50" s="221"/>
      <c r="V50" s="221"/>
      <c r="W50" s="221"/>
      <c r="X50" s="221"/>
      <c r="Y50" s="221"/>
      <c r="Z50" s="221"/>
      <c r="AA50" s="221"/>
      <c r="AB50" s="221"/>
      <c r="AC50" s="221"/>
      <c r="AD50" s="221"/>
      <c r="AE50" s="608"/>
      <c r="AF50" s="221"/>
      <c r="AG50" s="221"/>
      <c r="AH50" s="221"/>
      <c r="AI50" s="221"/>
      <c r="AJ50" s="221"/>
      <c r="AK50" s="221"/>
      <c r="AL50" s="225"/>
      <c r="AM50" s="225"/>
      <c r="AN50" s="225"/>
      <c r="AO50" s="225"/>
      <c r="AP50" s="225"/>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0"/>
      <c r="CE50" s="60"/>
      <c r="CF50" s="60"/>
      <c r="CG50" s="60"/>
      <c r="CH50" s="60"/>
    </row>
    <row r="51" spans="1:81" ht="15.75">
      <c r="A51" s="1"/>
      <c r="B51" s="1"/>
      <c r="C51" s="1"/>
      <c r="D51" s="1"/>
      <c r="E51" s="1"/>
      <c r="F51" s="1"/>
      <c r="G51" s="1"/>
      <c r="H51" s="1"/>
      <c r="I51" s="1"/>
      <c r="J51" s="1"/>
      <c r="K51" s="1"/>
      <c r="L51" s="1"/>
      <c r="M51" s="1"/>
      <c r="N51" s="1"/>
      <c r="O51" s="1"/>
      <c r="P51" s="1"/>
      <c r="Q51" s="1"/>
      <c r="R51" s="1"/>
      <c r="S51" s="1"/>
      <c r="T51" s="18" t="s">
        <v>316</v>
      </c>
      <c r="U51" s="3"/>
      <c r="V51" s="3"/>
      <c r="W51" s="3"/>
      <c r="X51" s="3"/>
      <c r="Y51" s="3"/>
      <c r="Z51" s="3"/>
      <c r="AA51" s="3"/>
      <c r="AB51" s="3"/>
      <c r="AC51" s="3"/>
      <c r="AD51" s="3"/>
      <c r="AE51" s="3"/>
      <c r="AF51" s="3"/>
      <c r="AG51" s="3"/>
      <c r="AH51" s="3"/>
      <c r="AI51" s="3"/>
      <c r="AJ51" s="3"/>
      <c r="AK51" s="23"/>
      <c r="AL51" s="3"/>
      <c r="AM51" s="3"/>
      <c r="AN51" s="3"/>
      <c r="AO51" s="3"/>
      <c r="AP51" s="3"/>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row>
    <row r="52" spans="1:20" ht="15.75">
      <c r="A52" s="191" t="s">
        <v>317</v>
      </c>
      <c r="B52" s="191"/>
      <c r="C52" s="191"/>
      <c r="D52" s="191"/>
      <c r="E52" s="191"/>
      <c r="F52" s="191"/>
      <c r="G52" s="191"/>
      <c r="H52" s="191"/>
      <c r="I52" s="191"/>
      <c r="J52" s="191"/>
      <c r="K52" s="191"/>
      <c r="L52" s="191"/>
      <c r="M52" s="191"/>
      <c r="N52" s="191"/>
      <c r="O52" s="191"/>
      <c r="P52" s="191"/>
      <c r="Q52" s="191"/>
      <c r="R52" s="191"/>
      <c r="S52" s="191"/>
      <c r="T52" s="191"/>
    </row>
    <row r="53" spans="1:47" ht="15.75">
      <c r="A53" s="8"/>
      <c r="B53" s="8"/>
      <c r="C53" s="8"/>
      <c r="D53" s="8"/>
      <c r="E53" s="8"/>
      <c r="F53" s="8"/>
      <c r="G53" s="8"/>
      <c r="H53" s="8"/>
      <c r="I53" s="8"/>
      <c r="J53" s="8"/>
      <c r="K53" s="8"/>
      <c r="L53" s="8"/>
      <c r="M53" s="8"/>
      <c r="N53" s="8"/>
      <c r="O53" s="8"/>
      <c r="P53" s="8"/>
      <c r="Q53" s="8"/>
      <c r="R53" s="8"/>
      <c r="S53" s="8"/>
      <c r="T53" s="8"/>
      <c r="U53" s="1"/>
      <c r="V53" s="1"/>
      <c r="W53" s="827" t="s">
        <v>1093</v>
      </c>
      <c r="X53" s="220"/>
      <c r="Y53" s="220"/>
      <c r="Z53" s="220"/>
      <c r="AA53" s="220"/>
      <c r="AB53" s="220"/>
      <c r="AC53" s="220"/>
      <c r="AD53" s="220"/>
      <c r="AE53" s="610"/>
      <c r="AF53" s="220"/>
      <c r="AG53" s="220"/>
      <c r="AH53" s="220"/>
      <c r="AI53" s="220"/>
      <c r="AJ53" s="220"/>
      <c r="AK53" s="220"/>
      <c r="AL53" s="220"/>
      <c r="AM53" s="220"/>
      <c r="AN53" s="220"/>
      <c r="AO53" s="79"/>
      <c r="AP53" s="79"/>
      <c r="AQ53" s="79"/>
      <c r="AR53" s="79"/>
      <c r="AS53" s="79"/>
      <c r="AT53" s="79"/>
      <c r="AU53" s="79"/>
    </row>
    <row r="54" spans="1:69" ht="15.75">
      <c r="A54" s="8" t="s">
        <v>318</v>
      </c>
      <c r="B54" s="8"/>
      <c r="C54" s="227"/>
      <c r="D54" s="227"/>
      <c r="E54" s="1034" t="s">
        <v>1134</v>
      </c>
      <c r="F54" s="226"/>
      <c r="G54" s="226"/>
      <c r="H54" s="226"/>
      <c r="I54" s="8" t="s">
        <v>319</v>
      </c>
      <c r="J54" s="191"/>
      <c r="K54" s="375"/>
      <c r="L54" s="1000" t="s">
        <v>1100</v>
      </c>
      <c r="M54" s="1000"/>
      <c r="N54" s="1000"/>
      <c r="O54" s="1000"/>
      <c r="P54" s="1000"/>
      <c r="Q54" s="8" t="s">
        <v>244</v>
      </c>
      <c r="R54" s="8" t="str">
        <f>'sheet 1'!$BX$1</f>
        <v>2014</v>
      </c>
      <c r="S54" s="375"/>
      <c r="T54" s="375"/>
      <c r="V54" s="63"/>
      <c r="W54" s="18" t="s">
        <v>320</v>
      </c>
      <c r="X54" s="79"/>
      <c r="Y54" s="79"/>
      <c r="Z54" s="79"/>
      <c r="AA54" s="79"/>
      <c r="AB54" s="79"/>
      <c r="AC54" s="23"/>
      <c r="AD54" s="23"/>
      <c r="AE54" s="3"/>
      <c r="AF54" s="3"/>
      <c r="AG54" s="3"/>
      <c r="AH54" s="3"/>
      <c r="AI54" s="3"/>
      <c r="AJ54" s="3"/>
      <c r="AK54" s="3"/>
      <c r="AL54" s="3"/>
      <c r="AM54" s="3"/>
      <c r="AN54" s="3"/>
      <c r="AO54" s="1"/>
      <c r="AP54" s="1"/>
      <c r="AQ54" s="3"/>
      <c r="AR54" s="3"/>
      <c r="AS54" s="3"/>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1:69" ht="15.75">
      <c r="A55" s="8"/>
      <c r="B55" s="8"/>
      <c r="C55" s="828"/>
      <c r="D55" s="828"/>
      <c r="E55" s="828"/>
      <c r="F55" s="828"/>
      <c r="G55" s="828"/>
      <c r="H55" s="828"/>
      <c r="I55" s="8"/>
      <c r="J55" s="191"/>
      <c r="K55" s="375"/>
      <c r="L55" s="304"/>
      <c r="M55" s="304"/>
      <c r="N55" s="304"/>
      <c r="O55" s="304"/>
      <c r="P55" s="304"/>
      <c r="Q55" s="8"/>
      <c r="R55" s="8"/>
      <c r="S55" s="375"/>
      <c r="T55" s="375"/>
      <c r="V55" s="63"/>
      <c r="W55" s="18"/>
      <c r="X55" s="79"/>
      <c r="Y55" s="79"/>
      <c r="Z55" s="79"/>
      <c r="AA55" s="79"/>
      <c r="AB55" s="79"/>
      <c r="AC55" s="23"/>
      <c r="AD55" s="23"/>
      <c r="AE55" s="3"/>
      <c r="AF55" s="3"/>
      <c r="AG55" s="3"/>
      <c r="AH55" s="3"/>
      <c r="AI55" s="3"/>
      <c r="AJ55" s="3"/>
      <c r="AK55" s="3"/>
      <c r="AL55" s="3"/>
      <c r="AM55" s="3"/>
      <c r="AN55" s="3"/>
      <c r="AO55" s="1"/>
      <c r="AP55" s="1"/>
      <c r="AQ55" s="3"/>
      <c r="AR55" s="3"/>
      <c r="AS55" s="3"/>
      <c r="AU55" s="52"/>
      <c r="AV55" s="52"/>
      <c r="AW55" s="52"/>
      <c r="AX55" s="52"/>
      <c r="AY55" s="52"/>
      <c r="AZ55" s="52"/>
      <c r="BA55" s="52"/>
      <c r="BB55" s="52"/>
      <c r="BC55" s="52"/>
      <c r="BD55" s="52"/>
      <c r="BE55" s="52"/>
      <c r="BF55" s="52"/>
      <c r="BG55" s="52"/>
      <c r="BH55" s="52"/>
      <c r="BI55" s="52"/>
      <c r="BJ55" s="52"/>
      <c r="BK55" s="52"/>
      <c r="BL55" s="52"/>
      <c r="BM55" s="52"/>
      <c r="BN55" s="52"/>
      <c r="BO55" s="52"/>
      <c r="BP55" s="52"/>
      <c r="BQ55" s="52"/>
    </row>
    <row r="56" spans="1:69" ht="15.75">
      <c r="A56" s="8"/>
      <c r="B56" s="8"/>
      <c r="C56" s="828"/>
      <c r="D56" s="828"/>
      <c r="E56" s="828"/>
      <c r="F56" s="828"/>
      <c r="G56" s="828"/>
      <c r="H56" s="828"/>
      <c r="I56" s="8"/>
      <c r="J56" s="191"/>
      <c r="K56" s="375"/>
      <c r="L56" s="304"/>
      <c r="M56" s="304"/>
      <c r="N56" s="304"/>
      <c r="O56" s="304"/>
      <c r="P56" s="304"/>
      <c r="Q56" s="8"/>
      <c r="R56" s="8"/>
      <c r="S56" s="375"/>
      <c r="T56" s="375"/>
      <c r="V56" s="63"/>
      <c r="W56" s="829" t="s">
        <v>84</v>
      </c>
      <c r="X56" s="79"/>
      <c r="Y56" s="79"/>
      <c r="Z56" s="79"/>
      <c r="AA56" s="79"/>
      <c r="AB56" s="79"/>
      <c r="AC56" s="23"/>
      <c r="AD56" s="23"/>
      <c r="AE56" s="3"/>
      <c r="AF56" s="3"/>
      <c r="AG56" s="3"/>
      <c r="AH56" s="3"/>
      <c r="AI56" s="3"/>
      <c r="AJ56" s="3"/>
      <c r="AK56" s="3"/>
      <c r="AL56" s="3"/>
      <c r="AM56" s="3"/>
      <c r="AN56" s="3"/>
      <c r="AO56" s="1"/>
      <c r="AP56" s="1"/>
      <c r="AQ56" s="3"/>
      <c r="AR56" s="3"/>
      <c r="AS56" s="3"/>
      <c r="AU56" s="52"/>
      <c r="AV56" s="52"/>
      <c r="AW56" s="52"/>
      <c r="AX56" s="52"/>
      <c r="AY56" s="52"/>
      <c r="AZ56" s="52"/>
      <c r="BA56" s="52"/>
      <c r="BB56" s="52"/>
      <c r="BC56" s="52"/>
      <c r="BD56" s="52"/>
      <c r="BE56" s="52"/>
      <c r="BF56" s="52"/>
      <c r="BG56" s="52"/>
      <c r="BH56" s="52"/>
      <c r="BI56" s="52"/>
      <c r="BJ56" s="52"/>
      <c r="BK56" s="52"/>
      <c r="BL56" s="52"/>
      <c r="BM56" s="52"/>
      <c r="BN56" s="52"/>
      <c r="BO56" s="52"/>
      <c r="BP56" s="52"/>
      <c r="BQ56" s="52"/>
    </row>
    <row r="57" spans="23:40" ht="15.75">
      <c r="W57" s="998" t="s">
        <v>785</v>
      </c>
      <c r="X57" s="999"/>
      <c r="Y57" s="999"/>
      <c r="Z57" s="999"/>
      <c r="AA57" s="999"/>
      <c r="AB57" s="999"/>
      <c r="AC57" s="999"/>
      <c r="AD57" s="999"/>
      <c r="AE57" s="999"/>
      <c r="AF57" s="999"/>
      <c r="AG57" s="999"/>
      <c r="AH57" s="999"/>
      <c r="AI57" s="999"/>
      <c r="AJ57" s="999"/>
      <c r="AK57" s="999"/>
      <c r="AL57" s="999"/>
      <c r="AM57" s="999"/>
      <c r="AN57" s="999"/>
    </row>
    <row r="58" spans="1:87" ht="18.75">
      <c r="A58" s="85" t="s">
        <v>321</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row>
  </sheetData>
  <sheetProtection/>
  <mergeCells count="5">
    <mergeCell ref="W57:AN57"/>
    <mergeCell ref="L7:AA7"/>
    <mergeCell ref="AD7:AS7"/>
    <mergeCell ref="L54:P54"/>
    <mergeCell ref="AB7:AC7"/>
  </mergeCells>
  <printOptions horizontalCentered="1" verticalCentered="1"/>
  <pageMargins left="0.25" right="0.25" top="0.75" bottom="0.25"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sheetPr codeName="Sheet25">
    <pageSetUpPr fitToPage="1"/>
  </sheetPr>
  <dimension ref="A1:I55"/>
  <sheetViews>
    <sheetView showGridLines="0" zoomScalePageLayoutView="0" workbookViewId="0" topLeftCell="A13">
      <selection activeCell="L14" sqref="L14"/>
    </sheetView>
  </sheetViews>
  <sheetFormatPr defaultColWidth="8.88671875" defaultRowHeight="15"/>
  <cols>
    <col min="1" max="1" width="51.77734375" style="0" customWidth="1"/>
    <col min="2" max="2" width="9.3359375" style="0" customWidth="1"/>
    <col min="3" max="3" width="0.671875" style="0" customWidth="1"/>
    <col min="4" max="4" width="12.77734375" style="0" customWidth="1"/>
    <col min="5" max="5" width="0.671875" style="0" customWidth="1"/>
    <col min="6" max="6" width="12.77734375" style="0" customWidth="1"/>
  </cols>
  <sheetData>
    <row r="1" spans="1:6" ht="20.25">
      <c r="A1" s="125" t="s">
        <v>512</v>
      </c>
      <c r="B1" s="125"/>
      <c r="C1" s="94"/>
      <c r="D1" s="94"/>
      <c r="E1" s="94"/>
      <c r="F1" s="94"/>
    </row>
    <row r="2" spans="1:6" ht="20.25">
      <c r="A2" s="132" t="s">
        <v>513</v>
      </c>
      <c r="B2" s="125"/>
      <c r="C2" s="94"/>
      <c r="D2" s="94"/>
      <c r="E2" s="94"/>
      <c r="F2" s="94"/>
    </row>
    <row r="3" spans="1:6" ht="15">
      <c r="A3" s="58"/>
      <c r="B3" s="58"/>
      <c r="C3" s="58"/>
      <c r="D3" s="58"/>
      <c r="E3" s="58"/>
      <c r="F3" s="58"/>
    </row>
    <row r="4" spans="1:6" ht="4.5" customHeight="1">
      <c r="A4" s="58"/>
      <c r="B4" s="58"/>
      <c r="C4" s="58"/>
      <c r="D4" s="58"/>
      <c r="E4" s="58"/>
      <c r="F4" s="58"/>
    </row>
    <row r="5" spans="1:6" ht="10.5" customHeight="1">
      <c r="A5" s="60"/>
      <c r="B5" s="89"/>
      <c r="C5" s="89"/>
      <c r="D5" s="89"/>
      <c r="E5" s="89"/>
      <c r="F5" s="60"/>
    </row>
    <row r="6" spans="1:6" ht="15" customHeight="1">
      <c r="A6" s="60"/>
      <c r="B6" s="89"/>
      <c r="C6" s="89"/>
      <c r="D6" s="119" t="s">
        <v>447</v>
      </c>
      <c r="E6" s="333"/>
      <c r="F6" s="120" t="s">
        <v>448</v>
      </c>
    </row>
    <row r="7" spans="1:6" ht="10.5" customHeight="1">
      <c r="A7" s="58"/>
      <c r="B7" s="72"/>
      <c r="C7" s="72"/>
      <c r="D7" s="72"/>
      <c r="E7" s="72"/>
      <c r="F7" s="58"/>
    </row>
    <row r="8" spans="1:6" ht="4.5" customHeight="1">
      <c r="A8" s="58"/>
      <c r="B8" s="72"/>
      <c r="C8" s="72"/>
      <c r="D8" s="72"/>
      <c r="E8" s="72"/>
      <c r="F8" s="58"/>
    </row>
    <row r="9" spans="1:6" ht="24.75" customHeight="1">
      <c r="A9" s="124" t="str">
        <f>+"Balance January 1, "&amp;+'sheet 1'!$BX$2</f>
        <v>Balance January 1, 2013</v>
      </c>
      <c r="B9" s="121" t="s">
        <v>514</v>
      </c>
      <c r="C9" s="72"/>
      <c r="D9" s="250" t="s">
        <v>398</v>
      </c>
      <c r="E9" s="121"/>
      <c r="F9" s="434"/>
    </row>
    <row r="10" spans="1:6" ht="24.75" customHeight="1">
      <c r="A10" s="124" t="str">
        <f>+"State Library Aid Received in "&amp;+'sheet 1'!$BX$2</f>
        <v>State Library Aid Received in 2013</v>
      </c>
      <c r="B10" s="121" t="s">
        <v>515</v>
      </c>
      <c r="C10" s="72"/>
      <c r="D10" s="250" t="s">
        <v>398</v>
      </c>
      <c r="E10" s="121"/>
      <c r="F10" s="284">
        <v>0</v>
      </c>
    </row>
    <row r="11" spans="1:6" ht="24.75" customHeight="1">
      <c r="A11" s="492"/>
      <c r="B11" s="72"/>
      <c r="C11" s="72"/>
      <c r="D11" s="736" t="s">
        <v>163</v>
      </c>
      <c r="E11" s="121"/>
      <c r="F11" s="399"/>
    </row>
    <row r="12" spans="1:6" ht="24.75" customHeight="1">
      <c r="A12" s="124" t="s">
        <v>441</v>
      </c>
      <c r="B12" s="121" t="s">
        <v>516</v>
      </c>
      <c r="C12" s="72"/>
      <c r="D12" s="755">
        <v>0</v>
      </c>
      <c r="E12" s="121"/>
      <c r="F12" s="251" t="s">
        <v>398</v>
      </c>
    </row>
    <row r="13" spans="1:6" ht="24.75" customHeight="1">
      <c r="A13" s="494"/>
      <c r="B13" s="72"/>
      <c r="C13" s="72"/>
      <c r="D13" s="491"/>
      <c r="E13" s="121"/>
      <c r="F13" s="399"/>
    </row>
    <row r="14" spans="1:9" ht="24.75" customHeight="1" thickBot="1">
      <c r="A14" s="124" t="str">
        <f>+"Balance December 31, "&amp;+'sheet 1'!$BX$2</f>
        <v>Balance December 31, 2013</v>
      </c>
      <c r="B14" s="121" t="s">
        <v>517</v>
      </c>
      <c r="C14" s="111"/>
      <c r="D14" s="497"/>
      <c r="E14" s="148"/>
      <c r="F14" s="461"/>
      <c r="I14" s="231"/>
    </row>
    <row r="15" spans="1:6" ht="24.75" customHeight="1">
      <c r="A15" s="130"/>
      <c r="B15" s="89"/>
      <c r="C15" s="72"/>
      <c r="D15" s="481">
        <f>SUM(D9:D14)</f>
        <v>0</v>
      </c>
      <c r="E15" s="121"/>
      <c r="F15" s="487">
        <f>SUM(F9:F14)</f>
        <v>0</v>
      </c>
    </row>
    <row r="16" spans="1:6" ht="4.5" customHeight="1">
      <c r="A16" s="60"/>
      <c r="B16" s="89"/>
      <c r="C16" s="58"/>
      <c r="D16" s="58"/>
      <c r="E16" s="58"/>
      <c r="F16" s="170"/>
    </row>
    <row r="17" spans="1:6" ht="11.25" customHeight="1">
      <c r="A17" s="60"/>
      <c r="B17" s="60"/>
      <c r="C17" s="60"/>
      <c r="D17" s="60"/>
      <c r="E17" s="60"/>
      <c r="F17" s="60"/>
    </row>
    <row r="18" spans="1:6" ht="11.25" customHeight="1">
      <c r="A18" s="60"/>
      <c r="B18" s="60"/>
      <c r="C18" s="60"/>
      <c r="D18" s="60"/>
      <c r="E18" s="60"/>
      <c r="F18" s="60"/>
    </row>
    <row r="19" spans="1:6" ht="15.75">
      <c r="A19" s="136" t="s">
        <v>518</v>
      </c>
      <c r="B19" s="69"/>
      <c r="C19" s="69"/>
      <c r="D19" s="69"/>
      <c r="E19" s="69"/>
      <c r="F19" s="69"/>
    </row>
    <row r="20" spans="1:6" ht="4.5" customHeight="1">
      <c r="A20" s="58"/>
      <c r="B20" s="72"/>
      <c r="C20" s="72"/>
      <c r="D20" s="72"/>
      <c r="E20" s="72"/>
      <c r="F20" s="58"/>
    </row>
    <row r="21" spans="1:6" ht="24.75" customHeight="1">
      <c r="A21" s="124" t="str">
        <f>+"Balance January 1, "&amp;+'sheet 1'!$BX$2</f>
        <v>Balance January 1, 2013</v>
      </c>
      <c r="B21" s="121" t="s">
        <v>519</v>
      </c>
      <c r="C21" s="72"/>
      <c r="D21" s="250" t="s">
        <v>398</v>
      </c>
      <c r="E21" s="121"/>
      <c r="F21" s="251" t="s">
        <v>398</v>
      </c>
    </row>
    <row r="22" spans="1:6" ht="24.75" customHeight="1">
      <c r="A22" s="124" t="str">
        <f>+"State Library Aid Received in "&amp;+'sheet 1'!$BX$2</f>
        <v>State Library Aid Received in 2013</v>
      </c>
      <c r="B22" s="121" t="s">
        <v>521</v>
      </c>
      <c r="C22" s="72"/>
      <c r="D22" s="250" t="s">
        <v>398</v>
      </c>
      <c r="E22" s="121"/>
      <c r="F22" s="399"/>
    </row>
    <row r="23" spans="1:6" ht="24.75" customHeight="1">
      <c r="A23" s="492"/>
      <c r="B23" s="72"/>
      <c r="C23" s="72"/>
      <c r="D23" s="488"/>
      <c r="E23" s="121"/>
      <c r="F23" s="399"/>
    </row>
    <row r="24" spans="1:6" ht="24.75" customHeight="1">
      <c r="A24" s="124" t="s">
        <v>441</v>
      </c>
      <c r="B24" s="121" t="s">
        <v>522</v>
      </c>
      <c r="C24" s="72"/>
      <c r="D24" s="736" t="s">
        <v>163</v>
      </c>
      <c r="E24" s="121"/>
      <c r="F24" s="251" t="s">
        <v>398</v>
      </c>
    </row>
    <row r="25" spans="1:6" ht="24.75" customHeight="1">
      <c r="A25" s="494"/>
      <c r="B25" s="72"/>
      <c r="C25" s="72"/>
      <c r="D25" s="488"/>
      <c r="E25" s="121"/>
      <c r="F25" s="399"/>
    </row>
    <row r="26" spans="1:6" ht="24.75" customHeight="1" thickBot="1">
      <c r="A26" s="124" t="str">
        <f>+"Balance December 31, "&amp;+'sheet 1'!$BX$2</f>
        <v>Balance December 31, 2013</v>
      </c>
      <c r="B26" s="121" t="s">
        <v>523</v>
      </c>
      <c r="C26" s="111"/>
      <c r="D26" s="499"/>
      <c r="E26" s="148"/>
      <c r="F26" s="461"/>
    </row>
    <row r="27" spans="1:6" ht="24.75" customHeight="1">
      <c r="A27" s="130"/>
      <c r="B27" s="89"/>
      <c r="C27" s="72"/>
      <c r="D27" s="481">
        <f>SUM(D23:D26)</f>
        <v>0</v>
      </c>
      <c r="E27" s="121"/>
      <c r="F27" s="487">
        <f>SUM(F22:F26)</f>
        <v>0</v>
      </c>
    </row>
    <row r="28" spans="1:6" ht="4.5" customHeight="1">
      <c r="A28" s="60"/>
      <c r="B28" s="89"/>
      <c r="C28" s="58"/>
      <c r="D28" s="58"/>
      <c r="E28" s="58"/>
      <c r="F28" s="58"/>
    </row>
    <row r="29" spans="1:6" ht="12" customHeight="1">
      <c r="A29" s="130"/>
      <c r="B29" s="60"/>
      <c r="C29" s="60"/>
      <c r="D29" s="60"/>
      <c r="E29" s="60"/>
      <c r="F29" s="60"/>
    </row>
    <row r="30" ht="11.25" customHeight="1"/>
    <row r="31" spans="1:6" ht="15.75">
      <c r="A31" s="136" t="s">
        <v>524</v>
      </c>
      <c r="B31" s="69"/>
      <c r="C31" s="69"/>
      <c r="D31" s="69"/>
      <c r="E31" s="69"/>
      <c r="F31" s="69"/>
    </row>
    <row r="32" spans="1:6" ht="4.5" customHeight="1">
      <c r="A32" s="58"/>
      <c r="B32" s="72"/>
      <c r="C32" s="72"/>
      <c r="D32" s="72"/>
      <c r="E32" s="72"/>
      <c r="F32" s="58"/>
    </row>
    <row r="33" spans="1:6" ht="24.75" customHeight="1">
      <c r="A33" s="124" t="str">
        <f>+"Balance January 1, "&amp;+'sheet 1'!$BX$2</f>
        <v>Balance January 1, 2013</v>
      </c>
      <c r="B33" s="121" t="s">
        <v>525</v>
      </c>
      <c r="C33" s="72"/>
      <c r="D33" s="250" t="s">
        <v>398</v>
      </c>
      <c r="E33" s="121"/>
      <c r="F33" s="434"/>
    </row>
    <row r="34" spans="1:6" ht="24.75" customHeight="1">
      <c r="A34" s="124" t="str">
        <f>+"State Library Aid Received in "&amp;+'sheet 1'!$BX$2</f>
        <v>State Library Aid Received in 2013</v>
      </c>
      <c r="B34" s="121" t="s">
        <v>526</v>
      </c>
      <c r="C34" s="72"/>
      <c r="D34" s="250" t="s">
        <v>398</v>
      </c>
      <c r="E34" s="121"/>
      <c r="F34" s="251" t="s">
        <v>398</v>
      </c>
    </row>
    <row r="35" spans="1:6" ht="24.75" customHeight="1">
      <c r="A35" s="492"/>
      <c r="B35" s="72"/>
      <c r="C35" s="72"/>
      <c r="D35" s="488"/>
      <c r="E35" s="121"/>
      <c r="F35" s="399"/>
    </row>
    <row r="36" spans="1:6" ht="24.75" customHeight="1">
      <c r="A36" s="124" t="s">
        <v>441</v>
      </c>
      <c r="B36" s="121" t="s">
        <v>527</v>
      </c>
      <c r="C36" s="72"/>
      <c r="D36" s="736" t="s">
        <v>163</v>
      </c>
      <c r="E36" s="121"/>
      <c r="F36" s="251" t="s">
        <v>398</v>
      </c>
    </row>
    <row r="37" spans="1:6" ht="24.75" customHeight="1">
      <c r="A37" s="494"/>
      <c r="B37" s="72"/>
      <c r="C37" s="72"/>
      <c r="D37" s="488"/>
      <c r="E37" s="121"/>
      <c r="F37" s="399"/>
    </row>
    <row r="38" spans="1:6" ht="24.75" customHeight="1" thickBot="1">
      <c r="A38" s="124" t="str">
        <f>+"Balance December 31, "&amp;+'sheet 1'!$BX$2</f>
        <v>Balance December 31, 2013</v>
      </c>
      <c r="B38" s="121" t="s">
        <v>530</v>
      </c>
      <c r="C38" s="111"/>
      <c r="D38" s="499"/>
      <c r="E38" s="148"/>
      <c r="F38" s="461"/>
    </row>
    <row r="39" spans="1:6" ht="24.75" customHeight="1">
      <c r="A39" s="130"/>
      <c r="B39" s="89"/>
      <c r="C39" s="72"/>
      <c r="D39" s="481">
        <f>SUM(D35:D38)</f>
        <v>0</v>
      </c>
      <c r="E39" s="121"/>
      <c r="F39" s="487">
        <f>SUM(F33:F38)</f>
        <v>0</v>
      </c>
    </row>
    <row r="40" spans="1:6" ht="4.5" customHeight="1">
      <c r="A40" s="60"/>
      <c r="B40" s="89"/>
      <c r="C40" s="58"/>
      <c r="D40" s="58"/>
      <c r="E40" s="58"/>
      <c r="F40" s="58"/>
    </row>
    <row r="43" spans="1:6" ht="15.75">
      <c r="A43" s="136" t="s">
        <v>531</v>
      </c>
      <c r="B43" s="69"/>
      <c r="C43" s="69"/>
      <c r="D43" s="69"/>
      <c r="E43" s="69"/>
      <c r="F43" s="69"/>
    </row>
    <row r="44" spans="1:6" ht="4.5" customHeight="1">
      <c r="A44" s="58"/>
      <c r="B44" s="72"/>
      <c r="C44" s="72"/>
      <c r="D44" s="72"/>
      <c r="E44" s="72"/>
      <c r="F44" s="58"/>
    </row>
    <row r="45" spans="1:6" ht="24.75" customHeight="1">
      <c r="A45" s="124" t="str">
        <f>+"Balance January 1, "&amp;+'sheet 1'!$BX$2</f>
        <v>Balance January 1, 2013</v>
      </c>
      <c r="B45" s="121" t="s">
        <v>532</v>
      </c>
      <c r="C45" s="72"/>
      <c r="D45" s="250" t="s">
        <v>398</v>
      </c>
      <c r="E45" s="121"/>
      <c r="F45" s="490"/>
    </row>
    <row r="46" spans="1:6" ht="24.75" customHeight="1">
      <c r="A46" s="124" t="str">
        <f>+"State Library Aid Received in "&amp;+'sheet 1'!$BX$2</f>
        <v>State Library Aid Received in 2013</v>
      </c>
      <c r="B46" s="121" t="s">
        <v>533</v>
      </c>
      <c r="C46" s="72"/>
      <c r="D46" s="250" t="s">
        <v>398</v>
      </c>
      <c r="E46" s="121"/>
      <c r="F46" s="251" t="s">
        <v>398</v>
      </c>
    </row>
    <row r="47" spans="1:6" ht="24.75" customHeight="1">
      <c r="A47" s="492"/>
      <c r="B47" s="72"/>
      <c r="C47" s="72"/>
      <c r="D47" s="484"/>
      <c r="E47" s="121"/>
      <c r="F47" s="482"/>
    </row>
    <row r="48" spans="1:6" ht="24.75" customHeight="1">
      <c r="A48" s="124" t="s">
        <v>441</v>
      </c>
      <c r="B48" s="121" t="s">
        <v>534</v>
      </c>
      <c r="C48" s="72"/>
      <c r="D48" s="736" t="s">
        <v>163</v>
      </c>
      <c r="E48" s="121"/>
      <c r="F48" s="251" t="s">
        <v>398</v>
      </c>
    </row>
    <row r="49" spans="1:6" ht="24.75" customHeight="1">
      <c r="A49" s="494"/>
      <c r="B49" s="72"/>
      <c r="C49" s="72"/>
      <c r="D49" s="484"/>
      <c r="E49" s="121"/>
      <c r="F49" s="482"/>
    </row>
    <row r="50" spans="1:6" ht="24.75" customHeight="1" thickBot="1">
      <c r="A50" s="124" t="str">
        <f>+"Balance December 31, "&amp;+'sheet 1'!$BX$2</f>
        <v>Balance December 31, 2013</v>
      </c>
      <c r="B50" s="121" t="s">
        <v>535</v>
      </c>
      <c r="C50" s="111"/>
      <c r="D50" s="498"/>
      <c r="E50" s="148"/>
      <c r="F50" s="496"/>
    </row>
    <row r="51" spans="1:6" ht="24.75" customHeight="1">
      <c r="A51" s="130"/>
      <c r="B51" s="89"/>
      <c r="C51" s="72"/>
      <c r="D51" s="481">
        <f>SUM(D47:D50)</f>
        <v>0</v>
      </c>
      <c r="E51" s="121"/>
      <c r="F51" s="487">
        <f>SUM(F45:F50)</f>
        <v>0</v>
      </c>
    </row>
    <row r="52" spans="1:6" ht="4.5" customHeight="1">
      <c r="A52" s="60"/>
      <c r="B52" s="89"/>
      <c r="C52" s="58"/>
      <c r="D52" s="58"/>
      <c r="E52" s="58"/>
      <c r="F52" s="58"/>
    </row>
    <row r="55" spans="1:6" ht="15.75">
      <c r="A55" s="1023" t="s">
        <v>536</v>
      </c>
      <c r="B55" s="1023"/>
      <c r="C55" s="1023"/>
      <c r="D55" s="1023"/>
      <c r="E55" s="1023"/>
      <c r="F55" s="1023"/>
    </row>
  </sheetData>
  <sheetProtection/>
  <mergeCells count="1">
    <mergeCell ref="A55:F55"/>
  </mergeCells>
  <printOptions horizontalCentered="1" verticalCentered="1"/>
  <pageMargins left="0" right="0" top="0" bottom="0" header="0.5" footer="0.5"/>
  <pageSetup fitToHeight="1" fitToWidth="1" horizontalDpi="600" verticalDpi="600" orientation="portrait" paperSize="5" scale="99" r:id="rId1"/>
</worksheet>
</file>

<file path=xl/worksheets/sheet21.xml><?xml version="1.0" encoding="utf-8"?>
<worksheet xmlns="http://schemas.openxmlformats.org/spreadsheetml/2006/main" xmlns:r="http://schemas.openxmlformats.org/officeDocument/2006/relationships">
  <sheetPr codeName="Sheet26">
    <pageSetUpPr fitToPage="1"/>
  </sheetPr>
  <dimension ref="A1:K52"/>
  <sheetViews>
    <sheetView showGridLines="0" zoomScale="75" zoomScaleNormal="75" zoomScalePageLayoutView="0" workbookViewId="0" topLeftCell="A7">
      <selection activeCell="F22" sqref="F22"/>
    </sheetView>
  </sheetViews>
  <sheetFormatPr defaultColWidth="8.88671875" defaultRowHeight="15"/>
  <cols>
    <col min="1" max="1" width="34.3359375" style="0" customWidth="1"/>
    <col min="2" max="2" width="8.21484375" style="0" customWidth="1"/>
    <col min="3" max="3" width="0.671875" style="0" customWidth="1"/>
    <col min="4" max="4" width="14.88671875" style="0" bestFit="1" customWidth="1"/>
    <col min="5" max="5" width="0.671875" style="0" customWidth="1"/>
    <col min="6" max="6" width="15.10546875" style="0" bestFit="1" customWidth="1"/>
    <col min="7" max="7" width="0.671875" style="0" customWidth="1"/>
    <col min="8" max="8" width="14.6640625" style="0" customWidth="1"/>
    <col min="9" max="9" width="11.99609375" style="0" bestFit="1" customWidth="1"/>
    <col min="10" max="11" width="13.99609375" style="0" bestFit="1" customWidth="1"/>
  </cols>
  <sheetData>
    <row r="1" spans="1:8" ht="22.5">
      <c r="A1" s="151" t="str">
        <f>+"STATEMENT OF GENERAL BUDGET REVENUES "&amp;+'sheet 1'!$BX$2</f>
        <v>STATEMENT OF GENERAL BUDGET REVENUES 2013</v>
      </c>
      <c r="B1" s="125"/>
      <c r="C1" s="125"/>
      <c r="D1" s="125"/>
      <c r="E1" s="94"/>
      <c r="F1" s="94"/>
      <c r="G1" s="94"/>
      <c r="H1" s="94"/>
    </row>
    <row r="2" spans="1:8" ht="15">
      <c r="A2" s="58"/>
      <c r="B2" s="58"/>
      <c r="C2" s="58"/>
      <c r="D2" s="58"/>
      <c r="E2" s="58"/>
      <c r="F2" s="58"/>
      <c r="G2" s="58"/>
      <c r="H2" s="58"/>
    </row>
    <row r="3" spans="1:8" ht="4.5" customHeight="1">
      <c r="A3" s="58"/>
      <c r="B3" s="58"/>
      <c r="C3" s="58"/>
      <c r="D3" s="58"/>
      <c r="E3" s="58"/>
      <c r="F3" s="58"/>
      <c r="G3" s="58"/>
      <c r="H3" s="58"/>
    </row>
    <row r="4" spans="1:8" ht="10.5" customHeight="1">
      <c r="A4" s="60"/>
      <c r="B4" s="89"/>
      <c r="C4" s="89"/>
      <c r="D4" s="89"/>
      <c r="E4" s="89"/>
      <c r="F4" s="89"/>
      <c r="G4" s="89"/>
      <c r="H4" s="60"/>
    </row>
    <row r="5" spans="1:8" ht="15" customHeight="1">
      <c r="A5" s="137" t="s">
        <v>537</v>
      </c>
      <c r="B5" s="89"/>
      <c r="C5" s="89"/>
      <c r="D5" s="139" t="s">
        <v>388</v>
      </c>
      <c r="E5" s="89"/>
      <c r="F5" s="119" t="s">
        <v>435</v>
      </c>
      <c r="G5" s="119"/>
      <c r="H5" s="120" t="s">
        <v>538</v>
      </c>
    </row>
    <row r="6" spans="1:8" ht="13.5" customHeight="1">
      <c r="A6" s="58"/>
      <c r="B6" s="72"/>
      <c r="C6" s="72"/>
      <c r="D6" s="140" t="s">
        <v>539</v>
      </c>
      <c r="E6" s="72"/>
      <c r="F6" s="140" t="s">
        <v>540</v>
      </c>
      <c r="G6" s="72"/>
      <c r="H6" s="150" t="s">
        <v>541</v>
      </c>
    </row>
    <row r="7" spans="1:8" ht="4.5" customHeight="1">
      <c r="A7" s="58"/>
      <c r="B7" s="72"/>
      <c r="C7" s="72"/>
      <c r="D7" s="72"/>
      <c r="E7" s="72"/>
      <c r="F7" s="72"/>
      <c r="G7" s="72"/>
      <c r="H7" s="58"/>
    </row>
    <row r="8" spans="1:8" ht="22.5" customHeight="1">
      <c r="A8" s="124" t="s">
        <v>542</v>
      </c>
      <c r="B8" s="141" t="s">
        <v>543</v>
      </c>
      <c r="C8" s="122"/>
      <c r="D8" s="764">
        <v>895000</v>
      </c>
      <c r="E8" s="121"/>
      <c r="F8" s="764">
        <f>D8</f>
        <v>895000</v>
      </c>
      <c r="G8" s="121"/>
      <c r="H8" s="500">
        <f>F8-D8</f>
        <v>0</v>
      </c>
    </row>
    <row r="9" spans="1:8" ht="12.75" customHeight="1">
      <c r="A9" s="144" t="s">
        <v>544</v>
      </c>
      <c r="B9" s="142"/>
      <c r="C9" s="142"/>
      <c r="D9" s="143"/>
      <c r="E9" s="128"/>
      <c r="F9" s="179"/>
      <c r="G9" s="128"/>
      <c r="H9" s="157"/>
    </row>
    <row r="10" spans="1:8" ht="12.75" customHeight="1">
      <c r="A10" s="146" t="s">
        <v>545</v>
      </c>
      <c r="B10" s="141" t="s">
        <v>546</v>
      </c>
      <c r="C10" s="122"/>
      <c r="D10" s="488"/>
      <c r="E10" s="121"/>
      <c r="F10" s="488"/>
      <c r="G10" s="121"/>
      <c r="H10" s="490">
        <f>F10-D10</f>
        <v>0</v>
      </c>
    </row>
    <row r="11" spans="1:8" ht="22.5" customHeight="1">
      <c r="A11" s="124" t="s">
        <v>547</v>
      </c>
      <c r="B11" s="122"/>
      <c r="C11" s="122"/>
      <c r="D11" s="250" t="s">
        <v>398</v>
      </c>
      <c r="E11" s="121"/>
      <c r="F11" s="250" t="s">
        <v>398</v>
      </c>
      <c r="G11" s="121"/>
      <c r="H11" s="868" t="s">
        <v>485</v>
      </c>
    </row>
    <row r="12" spans="1:8" ht="22.5" customHeight="1">
      <c r="A12" s="124" t="s">
        <v>548</v>
      </c>
      <c r="B12" s="133"/>
      <c r="C12" s="133"/>
      <c r="D12" s="468">
        <v>1682039.05</v>
      </c>
      <c r="E12" s="121"/>
      <c r="F12" s="488">
        <v>1641452.48</v>
      </c>
      <c r="G12" s="121"/>
      <c r="H12" s="490">
        <f>F12-D12</f>
        <v>-40586.570000000065</v>
      </c>
    </row>
    <row r="13" spans="1:8" ht="22.5" customHeight="1">
      <c r="A13" s="124"/>
      <c r="B13" s="122"/>
      <c r="C13" s="122"/>
      <c r="D13" s="250" t="s">
        <v>398</v>
      </c>
      <c r="E13" s="121"/>
      <c r="F13" s="250" t="s">
        <v>398</v>
      </c>
      <c r="G13" s="121"/>
      <c r="H13" s="868" t="s">
        <v>485</v>
      </c>
    </row>
    <row r="14" spans="1:8" ht="22.5" customHeight="1">
      <c r="A14" s="124" t="s">
        <v>549</v>
      </c>
      <c r="B14" s="122"/>
      <c r="C14" s="122"/>
      <c r="D14" s="488">
        <f>Sheet17a!F33</f>
        <v>9717.97</v>
      </c>
      <c r="E14" s="121"/>
      <c r="F14" s="488">
        <f>D14</f>
        <v>9717.97</v>
      </c>
      <c r="G14" s="121"/>
      <c r="H14" s="490">
        <f>F14-D14</f>
        <v>0</v>
      </c>
    </row>
    <row r="15" spans="1:8" ht="22.5" customHeight="1" thickBot="1">
      <c r="A15" s="492"/>
      <c r="B15" s="122"/>
      <c r="C15" s="147"/>
      <c r="D15" s="463"/>
      <c r="E15" s="148"/>
      <c r="F15" s="497"/>
      <c r="G15" s="148"/>
      <c r="H15" s="869">
        <f>F15-D15</f>
        <v>0</v>
      </c>
    </row>
    <row r="16" spans="1:8" ht="22.5" customHeight="1">
      <c r="A16" s="124" t="s">
        <v>550</v>
      </c>
      <c r="B16" s="141" t="s">
        <v>552</v>
      </c>
      <c r="C16" s="122"/>
      <c r="D16" s="495">
        <f>SUM(D12:D15)</f>
        <v>1691757.02</v>
      </c>
      <c r="E16" s="121"/>
      <c r="F16" s="495">
        <f>SUM(F12:F15)</f>
        <v>1651170.45</v>
      </c>
      <c r="G16" s="121"/>
      <c r="H16" s="490">
        <f>F16-D16</f>
        <v>-40586.570000000065</v>
      </c>
    </row>
    <row r="17" spans="1:8" ht="22.5" customHeight="1">
      <c r="A17" s="124" t="s">
        <v>553</v>
      </c>
      <c r="B17" s="141" t="s">
        <v>554</v>
      </c>
      <c r="C17" s="122"/>
      <c r="D17" s="503">
        <v>388000</v>
      </c>
      <c r="E17" s="121"/>
      <c r="F17" s="491">
        <v>371405.56</v>
      </c>
      <c r="G17" s="121"/>
      <c r="H17" s="490">
        <f>F17-D17</f>
        <v>-16594.440000000002</v>
      </c>
    </row>
    <row r="18" spans="1:8" ht="22.5" customHeight="1">
      <c r="A18" s="492"/>
      <c r="B18" s="122"/>
      <c r="C18" s="122"/>
      <c r="D18" s="503"/>
      <c r="E18" s="121"/>
      <c r="F18" s="491"/>
      <c r="G18" s="121"/>
      <c r="H18" s="490">
        <f>F18-D18</f>
        <v>0</v>
      </c>
    </row>
    <row r="19" spans="1:8" ht="22.5" customHeight="1">
      <c r="A19" s="124" t="s">
        <v>555</v>
      </c>
      <c r="B19" s="122"/>
      <c r="C19" s="122"/>
      <c r="D19" s="250" t="s">
        <v>398</v>
      </c>
      <c r="E19" s="121"/>
      <c r="F19" s="250" t="s">
        <v>398</v>
      </c>
      <c r="G19" s="121"/>
      <c r="H19" s="868" t="s">
        <v>485</v>
      </c>
    </row>
    <row r="20" spans="1:8" ht="22.5" customHeight="1">
      <c r="A20" s="124" t="s">
        <v>558</v>
      </c>
      <c r="B20" s="141" t="s">
        <v>559</v>
      </c>
      <c r="C20" s="122"/>
      <c r="D20" s="468">
        <v>5469339.93</v>
      </c>
      <c r="E20" s="121"/>
      <c r="F20" s="250" t="s">
        <v>398</v>
      </c>
      <c r="G20" s="121"/>
      <c r="H20" s="868" t="s">
        <v>485</v>
      </c>
    </row>
    <row r="21" spans="1:8" ht="22.5" customHeight="1">
      <c r="A21" s="124" t="s">
        <v>560</v>
      </c>
      <c r="B21" s="141" t="s">
        <v>561</v>
      </c>
      <c r="C21" s="122"/>
      <c r="D21" s="468"/>
      <c r="E21" s="121"/>
      <c r="F21" s="250" t="s">
        <v>398</v>
      </c>
      <c r="G21" s="121"/>
      <c r="H21" s="868" t="s">
        <v>485</v>
      </c>
    </row>
    <row r="22" spans="1:9" ht="22.5" customHeight="1" thickBot="1">
      <c r="A22" s="124" t="s">
        <v>562</v>
      </c>
      <c r="B22" s="141" t="s">
        <v>563</v>
      </c>
      <c r="C22" s="147"/>
      <c r="D22" s="502">
        <f>SUM(D20:D21)</f>
        <v>5469339.93</v>
      </c>
      <c r="E22" s="148"/>
      <c r="F22" s="463">
        <f>F43</f>
        <v>6605541.419999998</v>
      </c>
      <c r="G22" s="148"/>
      <c r="H22" s="870">
        <f>F22-D22</f>
        <v>1136201.4899999984</v>
      </c>
      <c r="I22" s="197"/>
    </row>
    <row r="23" spans="1:8" ht="22.5" customHeight="1">
      <c r="A23" s="130"/>
      <c r="B23" s="138"/>
      <c r="C23" s="138"/>
      <c r="D23" s="481">
        <f>+D8+D10+D16+D17+D22</f>
        <v>8444096.95</v>
      </c>
      <c r="E23" s="481">
        <f>+E8+E16+E17+E22</f>
        <v>0</v>
      </c>
      <c r="F23" s="481">
        <f>+F8+F10+F16+F17+F22</f>
        <v>9523117.429999998</v>
      </c>
      <c r="G23" s="186"/>
      <c r="H23" s="672">
        <f>+H8+H10+H16+H17+H22</f>
        <v>1079020.4799999984</v>
      </c>
    </row>
    <row r="24" spans="1:8" ht="4.5" customHeight="1">
      <c r="A24" s="60"/>
      <c r="B24" s="89"/>
      <c r="C24" s="72"/>
      <c r="D24" s="493"/>
      <c r="E24" s="493"/>
      <c r="F24" s="493"/>
      <c r="G24" s="493"/>
      <c r="H24" s="493"/>
    </row>
    <row r="25" spans="1:8" ht="9.75" customHeight="1">
      <c r="A25" s="130"/>
      <c r="B25" s="130"/>
      <c r="C25" s="130"/>
      <c r="D25" s="60"/>
      <c r="E25" s="60"/>
      <c r="F25" s="60"/>
      <c r="G25" s="60"/>
      <c r="H25" s="60"/>
    </row>
    <row r="26" spans="1:8" ht="22.5">
      <c r="A26" s="151" t="s">
        <v>564</v>
      </c>
      <c r="B26" s="125"/>
      <c r="C26" s="125"/>
      <c r="D26" s="94"/>
      <c r="E26" s="94"/>
      <c r="F26" s="94"/>
      <c r="G26" s="94"/>
      <c r="H26" s="94"/>
    </row>
    <row r="27" spans="1:8" ht="15">
      <c r="A27" s="58"/>
      <c r="B27" s="58"/>
      <c r="C27" s="58"/>
      <c r="D27" s="58"/>
      <c r="E27" s="58"/>
      <c r="F27" s="58"/>
      <c r="G27" s="58"/>
      <c r="H27" s="58"/>
    </row>
    <row r="28" spans="1:8" ht="4.5" customHeight="1">
      <c r="A28" s="58"/>
      <c r="B28" s="58"/>
      <c r="C28" s="58"/>
      <c r="D28" s="58"/>
      <c r="E28" s="58"/>
      <c r="F28" s="58"/>
      <c r="G28" s="58"/>
      <c r="H28" s="58"/>
    </row>
    <row r="29" spans="1:8" ht="15">
      <c r="A29" s="60"/>
      <c r="B29" s="60"/>
      <c r="C29" s="60"/>
      <c r="D29" s="89"/>
      <c r="E29" s="89"/>
      <c r="F29" s="89"/>
      <c r="G29" s="89"/>
      <c r="H29" s="60"/>
    </row>
    <row r="30" spans="1:8" ht="15.75">
      <c r="A30" s="60"/>
      <c r="B30" s="60"/>
      <c r="C30" s="60"/>
      <c r="D30" s="89"/>
      <c r="E30" s="89"/>
      <c r="F30" s="119" t="s">
        <v>447</v>
      </c>
      <c r="G30" s="119"/>
      <c r="H30" s="120" t="s">
        <v>448</v>
      </c>
    </row>
    <row r="31" spans="1:8" ht="15">
      <c r="A31" s="58"/>
      <c r="B31" s="58"/>
      <c r="C31" s="58"/>
      <c r="D31" s="72"/>
      <c r="E31" s="72"/>
      <c r="F31" s="72"/>
      <c r="G31" s="72"/>
      <c r="H31" s="58"/>
    </row>
    <row r="32" spans="1:8" ht="22.5" customHeight="1">
      <c r="A32" s="145" t="s">
        <v>565</v>
      </c>
      <c r="B32" s="58"/>
      <c r="C32" s="58"/>
      <c r="D32" s="134" t="s">
        <v>566</v>
      </c>
      <c r="E32" s="72"/>
      <c r="F32" s="250" t="s">
        <v>398</v>
      </c>
      <c r="G32" s="121"/>
      <c r="H32" s="388">
        <f>'Sheet 22'!E53</f>
        <v>27935391.759999998</v>
      </c>
    </row>
    <row r="33" spans="1:8" ht="22.5" customHeight="1">
      <c r="A33" s="124" t="s">
        <v>567</v>
      </c>
      <c r="B33" s="124"/>
      <c r="C33" s="124"/>
      <c r="D33" s="134"/>
      <c r="E33" s="72"/>
      <c r="F33" s="250" t="s">
        <v>398</v>
      </c>
      <c r="G33" s="121"/>
      <c r="H33" s="251" t="s">
        <v>485</v>
      </c>
    </row>
    <row r="34" spans="1:8" ht="22.5" customHeight="1">
      <c r="A34" s="124" t="s">
        <v>568</v>
      </c>
      <c r="B34" s="124"/>
      <c r="C34" s="124"/>
      <c r="D34" s="134" t="s">
        <v>569</v>
      </c>
      <c r="E34" s="72"/>
      <c r="F34" s="764">
        <f>Sheet13!F13</f>
        <v>19519078</v>
      </c>
      <c r="G34" s="121"/>
      <c r="H34" s="251" t="s">
        <v>485</v>
      </c>
    </row>
    <row r="35" spans="1:8" ht="22.5" customHeight="1">
      <c r="A35" s="124" t="s">
        <v>570</v>
      </c>
      <c r="B35" s="124"/>
      <c r="C35" s="124"/>
      <c r="D35" s="134" t="s">
        <v>571</v>
      </c>
      <c r="E35" s="72"/>
      <c r="F35" s="488"/>
      <c r="G35" s="121"/>
      <c r="H35" s="251" t="s">
        <v>485</v>
      </c>
    </row>
    <row r="36" spans="1:8" ht="22.5" customHeight="1">
      <c r="A36" s="124" t="s">
        <v>572</v>
      </c>
      <c r="B36" s="124"/>
      <c r="C36" s="127"/>
      <c r="D36" s="134" t="s">
        <v>573</v>
      </c>
      <c r="E36" s="72"/>
      <c r="F36" s="488"/>
      <c r="G36" s="121"/>
      <c r="H36" s="251" t="s">
        <v>485</v>
      </c>
    </row>
    <row r="37" spans="1:8" ht="22.5" customHeight="1">
      <c r="A37" s="124" t="s">
        <v>486</v>
      </c>
      <c r="B37" s="127"/>
      <c r="C37" s="127"/>
      <c r="D37" s="134" t="s">
        <v>574</v>
      </c>
      <c r="E37" s="72"/>
      <c r="F37" s="488">
        <f>Sheet15!H13+Sheet15!H16</f>
        <v>3225854.23</v>
      </c>
      <c r="G37" s="121"/>
      <c r="H37" s="251" t="s">
        <v>485</v>
      </c>
    </row>
    <row r="38" spans="1:8" ht="22.5" customHeight="1">
      <c r="A38" s="124" t="s">
        <v>488</v>
      </c>
      <c r="B38" s="127"/>
      <c r="C38" s="127"/>
      <c r="D38" s="134" t="s">
        <v>575</v>
      </c>
      <c r="E38" s="72"/>
      <c r="F38" s="488">
        <f>Sheet15!H17</f>
        <v>8836.04</v>
      </c>
      <c r="G38" s="121"/>
      <c r="H38" s="251" t="s">
        <v>485</v>
      </c>
    </row>
    <row r="39" spans="1:8" ht="22.5" customHeight="1">
      <c r="A39" s="124" t="s">
        <v>576</v>
      </c>
      <c r="B39" s="127"/>
      <c r="C39" s="127"/>
      <c r="D39" s="134" t="s">
        <v>577</v>
      </c>
      <c r="E39" s="72"/>
      <c r="F39" s="488"/>
      <c r="G39" s="121"/>
      <c r="H39" s="251" t="s">
        <v>485</v>
      </c>
    </row>
    <row r="40" spans="1:8" ht="22.5" customHeight="1">
      <c r="A40" s="124" t="s">
        <v>416</v>
      </c>
      <c r="B40" s="127"/>
      <c r="C40" s="127"/>
      <c r="D40" s="134" t="s">
        <v>417</v>
      </c>
      <c r="E40" s="72"/>
      <c r="F40" s="488">
        <f>Sheet13!F37+Sheet13!F38</f>
        <v>0</v>
      </c>
      <c r="G40" s="121"/>
      <c r="H40" s="251" t="s">
        <v>485</v>
      </c>
    </row>
    <row r="41" spans="1:11" ht="22.5" customHeight="1">
      <c r="A41" s="124" t="s">
        <v>578</v>
      </c>
      <c r="B41" s="124"/>
      <c r="C41" s="124"/>
      <c r="D41" s="134" t="s">
        <v>579</v>
      </c>
      <c r="E41" s="72"/>
      <c r="F41" s="250" t="s">
        <v>398</v>
      </c>
      <c r="G41" s="121"/>
      <c r="H41" s="434">
        <f>Sheet18!D14</f>
        <v>1423917.93</v>
      </c>
      <c r="J41" s="230">
        <f>SUM(F32:F41)</f>
        <v>22753768.27</v>
      </c>
      <c r="K41" s="231">
        <f>SUM(H32:H41)</f>
        <v>29359309.689999998</v>
      </c>
    </row>
    <row r="42" spans="1:11" ht="22.5" customHeight="1">
      <c r="A42" s="124" t="s">
        <v>580</v>
      </c>
      <c r="B42" s="124"/>
      <c r="C42" s="124"/>
      <c r="D42" s="134" t="s">
        <v>581</v>
      </c>
      <c r="E42" s="72"/>
      <c r="F42" s="250" t="s">
        <v>398</v>
      </c>
      <c r="G42" s="121"/>
      <c r="H42" s="490">
        <f>IF(K42&lt;0,J41-K41,0)</f>
        <v>0</v>
      </c>
      <c r="K42" s="231">
        <f>K41-J41</f>
        <v>6605541.419999998</v>
      </c>
    </row>
    <row r="43" spans="1:8" ht="22.5" customHeight="1">
      <c r="A43" s="124" t="s">
        <v>582</v>
      </c>
      <c r="B43" s="124"/>
      <c r="C43" s="124"/>
      <c r="D43" s="134" t="s">
        <v>583</v>
      </c>
      <c r="E43" s="72"/>
      <c r="F43" s="485">
        <f>IF(K42&gt;0,K41-J41,0)</f>
        <v>6605541.419999998</v>
      </c>
      <c r="G43" s="121"/>
      <c r="H43" s="251" t="s">
        <v>485</v>
      </c>
    </row>
    <row r="44" spans="1:8" ht="22.5" customHeight="1">
      <c r="A44" s="124" t="s">
        <v>584</v>
      </c>
      <c r="B44" s="124"/>
      <c r="C44" s="124"/>
      <c r="D44" s="134" t="s">
        <v>585</v>
      </c>
      <c r="E44" s="72"/>
      <c r="F44" s="233"/>
      <c r="G44" s="121"/>
      <c r="H44" s="251" t="s">
        <v>485</v>
      </c>
    </row>
    <row r="45" spans="1:8" ht="22.5" customHeight="1" thickBot="1">
      <c r="A45" s="124" t="s">
        <v>586</v>
      </c>
      <c r="B45" s="124"/>
      <c r="C45" s="124"/>
      <c r="D45" s="134" t="s">
        <v>587</v>
      </c>
      <c r="E45" s="111"/>
      <c r="F45" s="757" t="s">
        <v>398</v>
      </c>
      <c r="G45" s="148"/>
      <c r="H45" s="504"/>
    </row>
    <row r="46" spans="1:8" ht="22.5" customHeight="1">
      <c r="A46" s="130"/>
      <c r="B46" s="130"/>
      <c r="C46" s="130"/>
      <c r="D46" s="128"/>
      <c r="E46" s="72"/>
      <c r="F46" s="481">
        <f>SUM(F32:F45)</f>
        <v>29359309.689999998</v>
      </c>
      <c r="G46" s="121"/>
      <c r="H46" s="284">
        <f>SUM(H32:H45)</f>
        <v>29359309.689999998</v>
      </c>
    </row>
    <row r="47" spans="1:8" ht="4.5" customHeight="1">
      <c r="A47" s="60"/>
      <c r="B47" s="60"/>
      <c r="C47" s="60"/>
      <c r="D47" s="89"/>
      <c r="E47" s="58"/>
      <c r="F47" s="58"/>
      <c r="G47" s="58"/>
      <c r="H47" s="58"/>
    </row>
    <row r="48" spans="1:8" ht="12" customHeight="1">
      <c r="A48" s="130" t="s">
        <v>588</v>
      </c>
      <c r="B48" s="130"/>
      <c r="C48" s="130"/>
      <c r="D48" s="60"/>
      <c r="E48" s="60"/>
      <c r="F48" s="60"/>
      <c r="G48" s="60"/>
      <c r="H48" s="60"/>
    </row>
    <row r="49" ht="12" customHeight="1">
      <c r="A49" s="149" t="s">
        <v>589</v>
      </c>
    </row>
    <row r="50" ht="12" customHeight="1">
      <c r="A50" s="149" t="s">
        <v>590</v>
      </c>
    </row>
    <row r="52" spans="1:8" ht="15.75">
      <c r="A52" s="1023" t="s">
        <v>591</v>
      </c>
      <c r="B52" s="1023"/>
      <c r="C52" s="1023"/>
      <c r="D52" s="1023"/>
      <c r="E52" s="1023"/>
      <c r="F52" s="1023"/>
      <c r="G52" s="1023"/>
      <c r="H52" s="1023"/>
    </row>
  </sheetData>
  <sheetProtection/>
  <mergeCells count="1">
    <mergeCell ref="A52:H52"/>
  </mergeCells>
  <printOptions horizontalCentered="1" verticalCentered="1"/>
  <pageMargins left="0" right="0" top="0" bottom="0" header="0.5" footer="0.5"/>
  <pageSetup fitToHeight="1" fitToWidth="1" horizontalDpi="600" verticalDpi="600" orientation="portrait" paperSize="5" scale="98" r:id="rId1"/>
</worksheet>
</file>

<file path=xl/worksheets/sheet22.xml><?xml version="1.0" encoding="utf-8"?>
<worksheet xmlns="http://schemas.openxmlformats.org/spreadsheetml/2006/main" xmlns:r="http://schemas.openxmlformats.org/officeDocument/2006/relationships">
  <sheetPr codeName="Sheet27">
    <pageSetUpPr fitToPage="1"/>
  </sheetPr>
  <dimension ref="A1:H43"/>
  <sheetViews>
    <sheetView showGridLines="0" zoomScalePageLayoutView="0" workbookViewId="0" topLeftCell="A31">
      <selection activeCell="K14" sqref="K14"/>
    </sheetView>
  </sheetViews>
  <sheetFormatPr defaultColWidth="8.88671875" defaultRowHeight="15"/>
  <cols>
    <col min="1" max="1" width="35.77734375" style="0" customWidth="1"/>
    <col min="2" max="2" width="6.6640625" style="0" customWidth="1"/>
    <col min="3" max="3" width="0.671875" style="0" customWidth="1"/>
    <col min="4" max="4" width="11.99609375" style="0" bestFit="1" customWidth="1"/>
    <col min="5" max="5" width="0.671875" style="0" customWidth="1"/>
    <col min="6" max="6" width="11.99609375" style="0" bestFit="1" customWidth="1"/>
    <col min="7" max="7" width="0.671875" style="0" customWidth="1"/>
    <col min="8" max="8" width="13.77734375" style="0" customWidth="1"/>
    <col min="9" max="9" width="11.6640625" style="0" customWidth="1"/>
  </cols>
  <sheetData>
    <row r="1" spans="1:8" ht="22.5">
      <c r="A1" s="151" t="str">
        <f>+"STATEMENT OF GENERAL BUDGET REVENUES "&amp;+'sheet 1'!$BX$2</f>
        <v>STATEMENT OF GENERAL BUDGET REVENUES 2013</v>
      </c>
      <c r="B1" s="125"/>
      <c r="C1" s="125"/>
      <c r="D1" s="125"/>
      <c r="E1" s="94"/>
      <c r="F1" s="94"/>
      <c r="G1" s="94"/>
      <c r="H1" s="94"/>
    </row>
    <row r="2" spans="1:8" ht="21.75" customHeight="1">
      <c r="A2" s="151" t="s">
        <v>592</v>
      </c>
      <c r="B2" s="125"/>
      <c r="C2" s="125"/>
      <c r="D2" s="125"/>
      <c r="E2" s="94"/>
      <c r="F2" s="94"/>
      <c r="G2" s="94"/>
      <c r="H2" s="94"/>
    </row>
    <row r="3" spans="1:8" ht="18.75" customHeight="1">
      <c r="A3" s="136" t="s">
        <v>593</v>
      </c>
      <c r="B3" s="69"/>
      <c r="C3" s="69"/>
      <c r="D3" s="69"/>
      <c r="E3" s="69"/>
      <c r="F3" s="69"/>
      <c r="G3" s="69"/>
      <c r="H3" s="69"/>
    </row>
    <row r="4" spans="1:8" ht="4.5" customHeight="1">
      <c r="A4" s="58"/>
      <c r="B4" s="58"/>
      <c r="C4" s="58"/>
      <c r="D4" s="58"/>
      <c r="E4" s="58"/>
      <c r="F4" s="58"/>
      <c r="G4" s="58"/>
      <c r="H4" s="58"/>
    </row>
    <row r="5" spans="1:8" ht="10.5" customHeight="1">
      <c r="A5" s="60"/>
      <c r="B5" s="89"/>
      <c r="C5" s="89"/>
      <c r="D5" s="89"/>
      <c r="E5" s="89"/>
      <c r="F5" s="89"/>
      <c r="G5" s="89"/>
      <c r="H5" s="60"/>
    </row>
    <row r="6" spans="1:8" ht="15" customHeight="1">
      <c r="A6" s="137" t="s">
        <v>537</v>
      </c>
      <c r="B6" s="89"/>
      <c r="C6" s="89"/>
      <c r="D6" s="139" t="s">
        <v>388</v>
      </c>
      <c r="E6" s="89"/>
      <c r="F6" s="119" t="s">
        <v>435</v>
      </c>
      <c r="G6" s="119"/>
      <c r="H6" s="120" t="s">
        <v>594</v>
      </c>
    </row>
    <row r="7" spans="1:8" ht="13.5" customHeight="1">
      <c r="A7" s="58"/>
      <c r="B7" s="72"/>
      <c r="C7" s="72"/>
      <c r="D7" s="140"/>
      <c r="E7" s="72"/>
      <c r="F7" s="140"/>
      <c r="G7" s="72"/>
      <c r="H7" s="150"/>
    </row>
    <row r="8" spans="1:8" ht="4.5" customHeight="1">
      <c r="A8" s="58"/>
      <c r="B8" s="72"/>
      <c r="C8" s="72"/>
      <c r="D8" s="72"/>
      <c r="E8" s="72"/>
      <c r="F8" s="72"/>
      <c r="G8" s="72"/>
      <c r="H8" s="58"/>
    </row>
    <row r="9" spans="1:8" ht="22.5" customHeight="1">
      <c r="A9" s="934" t="s">
        <v>87</v>
      </c>
      <c r="B9" s="923"/>
      <c r="C9" s="122"/>
      <c r="D9" s="818">
        <v>9348.55</v>
      </c>
      <c r="E9" s="481"/>
      <c r="F9" s="818">
        <v>9348.55</v>
      </c>
      <c r="G9" s="121"/>
      <c r="H9" s="284">
        <v>0</v>
      </c>
    </row>
    <row r="10" spans="1:8" ht="22.5" customHeight="1">
      <c r="A10" s="981" t="s">
        <v>77</v>
      </c>
      <c r="B10" s="924"/>
      <c r="C10" s="122"/>
      <c r="D10" s="506">
        <v>369.42</v>
      </c>
      <c r="E10" s="510"/>
      <c r="F10" s="506">
        <v>369.42</v>
      </c>
      <c r="G10" s="871"/>
      <c r="H10" s="872"/>
    </row>
    <row r="11" spans="1:8" ht="22.5" customHeight="1">
      <c r="A11" s="221"/>
      <c r="B11" s="122"/>
      <c r="C11" s="122"/>
      <c r="D11" s="506"/>
      <c r="E11" s="121"/>
      <c r="F11" s="506"/>
      <c r="G11" s="121"/>
      <c r="H11" s="284"/>
    </row>
    <row r="12" spans="1:8" ht="22.5" customHeight="1">
      <c r="A12" s="934"/>
      <c r="B12" s="122"/>
      <c r="C12" s="122"/>
      <c r="D12" s="506"/>
      <c r="E12" s="121"/>
      <c r="F12" s="506"/>
      <c r="G12" s="121"/>
      <c r="H12" s="284"/>
    </row>
    <row r="13" spans="1:8" ht="22.5" customHeight="1">
      <c r="A13" s="934"/>
      <c r="B13" s="122"/>
      <c r="C13" s="122"/>
      <c r="D13" s="506"/>
      <c r="E13" s="121"/>
      <c r="F13" s="506"/>
      <c r="G13" s="121"/>
      <c r="H13" s="284"/>
    </row>
    <row r="14" spans="1:8" ht="22.5" customHeight="1">
      <c r="A14" s="221"/>
      <c r="B14" s="133"/>
      <c r="C14" s="133"/>
      <c r="D14" s="506"/>
      <c r="E14" s="121"/>
      <c r="F14" s="506"/>
      <c r="G14" s="121"/>
      <c r="H14" s="284"/>
    </row>
    <row r="15" spans="1:8" ht="22.5" customHeight="1">
      <c r="A15" s="934"/>
      <c r="B15" s="122"/>
      <c r="C15" s="122"/>
      <c r="D15" s="506"/>
      <c r="E15" s="121"/>
      <c r="F15" s="506"/>
      <c r="G15" s="121"/>
      <c r="H15" s="284"/>
    </row>
    <row r="16" spans="1:8" ht="22.5" customHeight="1">
      <c r="A16" s="492"/>
      <c r="B16" s="122"/>
      <c r="C16" s="122"/>
      <c r="D16" s="506"/>
      <c r="E16" s="121"/>
      <c r="F16" s="488"/>
      <c r="G16" s="121"/>
      <c r="H16" s="284"/>
    </row>
    <row r="17" spans="1:8" ht="22.5" customHeight="1">
      <c r="A17" s="492"/>
      <c r="B17" s="122"/>
      <c r="C17" s="122"/>
      <c r="D17" s="506"/>
      <c r="E17" s="121"/>
      <c r="F17" s="488"/>
      <c r="G17" s="121"/>
      <c r="H17" s="284"/>
    </row>
    <row r="18" spans="1:8" ht="22.5" customHeight="1">
      <c r="A18" s="492"/>
      <c r="B18" s="122"/>
      <c r="C18" s="122"/>
      <c r="D18" s="506"/>
      <c r="E18" s="121"/>
      <c r="F18" s="488"/>
      <c r="G18" s="121"/>
      <c r="H18" s="284"/>
    </row>
    <row r="19" spans="1:8" ht="22.5" customHeight="1">
      <c r="A19" s="492"/>
      <c r="B19" s="122"/>
      <c r="C19" s="122"/>
      <c r="D19" s="506"/>
      <c r="E19" s="121"/>
      <c r="F19" s="488"/>
      <c r="G19" s="121"/>
      <c r="H19" s="284"/>
    </row>
    <row r="20" spans="1:8" ht="22.5" customHeight="1">
      <c r="A20" s="492"/>
      <c r="B20" s="122"/>
      <c r="C20" s="122"/>
      <c r="D20" s="506"/>
      <c r="E20" s="121"/>
      <c r="F20" s="488"/>
      <c r="G20" s="121"/>
      <c r="H20" s="284"/>
    </row>
    <row r="21" spans="1:8" ht="22.5" customHeight="1">
      <c r="A21" s="492"/>
      <c r="B21" s="122"/>
      <c r="C21" s="122"/>
      <c r="D21" s="506"/>
      <c r="E21" s="121"/>
      <c r="F21" s="488"/>
      <c r="G21" s="121"/>
      <c r="H21" s="284"/>
    </row>
    <row r="22" spans="1:8" ht="22.5" customHeight="1">
      <c r="A22" s="492"/>
      <c r="B22" s="122"/>
      <c r="C22" s="122"/>
      <c r="D22" s="506"/>
      <c r="E22" s="121"/>
      <c r="F22" s="488"/>
      <c r="G22" s="121"/>
      <c r="H22" s="284"/>
    </row>
    <row r="23" spans="1:8" ht="22.5" customHeight="1">
      <c r="A23" s="492"/>
      <c r="B23" s="122"/>
      <c r="C23" s="122"/>
      <c r="D23" s="506"/>
      <c r="E23" s="121"/>
      <c r="F23" s="488"/>
      <c r="G23" s="121"/>
      <c r="H23" s="284"/>
    </row>
    <row r="24" spans="1:8" ht="22.5" customHeight="1">
      <c r="A24" s="492"/>
      <c r="B24" s="122"/>
      <c r="C24" s="122"/>
      <c r="D24" s="506"/>
      <c r="E24" s="121"/>
      <c r="F24" s="488"/>
      <c r="G24" s="121"/>
      <c r="H24" s="284"/>
    </row>
    <row r="25" spans="1:8" ht="22.5" customHeight="1">
      <c r="A25" s="492"/>
      <c r="B25" s="122"/>
      <c r="C25" s="122"/>
      <c r="D25" s="506"/>
      <c r="E25" s="121"/>
      <c r="F25" s="488"/>
      <c r="G25" s="121"/>
      <c r="H25" s="284"/>
    </row>
    <row r="26" spans="1:8" ht="22.5" customHeight="1">
      <c r="A26" s="492"/>
      <c r="B26" s="122"/>
      <c r="C26" s="122"/>
      <c r="D26" s="506"/>
      <c r="E26" s="121"/>
      <c r="F26" s="488"/>
      <c r="G26" s="121"/>
      <c r="H26" s="284"/>
    </row>
    <row r="27" spans="1:8" ht="22.5" customHeight="1">
      <c r="A27" s="492"/>
      <c r="B27" s="122"/>
      <c r="C27" s="122"/>
      <c r="D27" s="506"/>
      <c r="E27" s="121"/>
      <c r="F27" s="488"/>
      <c r="G27" s="121"/>
      <c r="H27" s="284"/>
    </row>
    <row r="28" spans="1:8" ht="22.5" customHeight="1">
      <c r="A28" s="492"/>
      <c r="B28" s="122"/>
      <c r="C28" s="122"/>
      <c r="D28" s="506"/>
      <c r="E28" s="121"/>
      <c r="F28" s="488"/>
      <c r="G28" s="121"/>
      <c r="H28" s="284"/>
    </row>
    <row r="29" spans="1:8" ht="22.5" customHeight="1">
      <c r="A29" s="492"/>
      <c r="B29" s="141"/>
      <c r="C29" s="122"/>
      <c r="D29" s="506"/>
      <c r="E29" s="121"/>
      <c r="F29" s="488"/>
      <c r="G29" s="121"/>
      <c r="H29" s="284"/>
    </row>
    <row r="30" spans="1:8" ht="22.5" customHeight="1">
      <c r="A30" s="492"/>
      <c r="B30" s="141"/>
      <c r="C30" s="122"/>
      <c r="D30" s="506"/>
      <c r="E30" s="121"/>
      <c r="F30" s="488"/>
      <c r="G30" s="121"/>
      <c r="H30" s="284"/>
    </row>
    <row r="31" spans="1:8" ht="22.5" customHeight="1">
      <c r="A31" s="492"/>
      <c r="B31" s="122"/>
      <c r="C31" s="122"/>
      <c r="D31" s="506"/>
      <c r="E31" s="121"/>
      <c r="F31" s="488"/>
      <c r="G31" s="121"/>
      <c r="H31" s="284"/>
    </row>
    <row r="32" spans="1:8" ht="22.5" customHeight="1">
      <c r="A32" s="492"/>
      <c r="B32" s="141"/>
      <c r="C32" s="122"/>
      <c r="D32" s="506"/>
      <c r="E32" s="121"/>
      <c r="F32" s="488"/>
      <c r="G32" s="121"/>
      <c r="H32" s="284"/>
    </row>
    <row r="33" spans="1:8" ht="22.5" customHeight="1">
      <c r="A33" s="124" t="s">
        <v>595</v>
      </c>
      <c r="B33" s="153"/>
      <c r="C33" s="153"/>
      <c r="D33" s="481">
        <f>SUM(D9:D32)</f>
        <v>9717.97</v>
      </c>
      <c r="E33" s="121"/>
      <c r="F33" s="481">
        <f>SUM(F9:F32)</f>
        <v>9717.97</v>
      </c>
      <c r="G33" s="121"/>
      <c r="H33" s="487">
        <f>SUM(H9:H32)</f>
        <v>0</v>
      </c>
    </row>
    <row r="34" spans="1:8" ht="4.5" customHeight="1">
      <c r="A34" s="58"/>
      <c r="B34" s="58"/>
      <c r="C34" s="58"/>
      <c r="D34" s="58"/>
      <c r="E34" s="58"/>
      <c r="F34" s="58"/>
      <c r="G34" s="58"/>
      <c r="H34" s="58"/>
    </row>
    <row r="35" spans="1:8" ht="9.75" customHeight="1">
      <c r="A35" s="130"/>
      <c r="B35" s="130"/>
      <c r="C35" s="130"/>
      <c r="D35" s="60"/>
      <c r="E35" s="60"/>
      <c r="F35" s="60"/>
      <c r="G35" s="60"/>
      <c r="H35" s="60"/>
    </row>
    <row r="37" ht="15">
      <c r="A37" s="970" t="s">
        <v>1079</v>
      </c>
    </row>
    <row r="38" ht="15">
      <c r="A38" s="970" t="s">
        <v>1080</v>
      </c>
    </row>
    <row r="39" ht="15">
      <c r="A39" s="970" t="s">
        <v>1081</v>
      </c>
    </row>
    <row r="41" ht="15">
      <c r="A41" s="971" t="s">
        <v>1082</v>
      </c>
    </row>
    <row r="43" spans="1:8" ht="15.75">
      <c r="A43" s="1023" t="s">
        <v>596</v>
      </c>
      <c r="B43" s="1023"/>
      <c r="C43" s="1023"/>
      <c r="D43" s="1023"/>
      <c r="E43" s="1023"/>
      <c r="F43" s="1023"/>
      <c r="G43" s="1023"/>
      <c r="H43" s="1023"/>
    </row>
  </sheetData>
  <sheetProtection/>
  <mergeCells count="1">
    <mergeCell ref="A43:H43"/>
  </mergeCells>
  <printOptions horizontalCentered="1" verticalCentered="1"/>
  <pageMargins left="0" right="0" top="0.25" bottom="0" header="0.5" footer="0.5"/>
  <pageSetup fitToHeight="1" fitToWidth="1" horizontalDpi="600" verticalDpi="600" orientation="portrait" paperSize="5" scale="93" r:id="rId1"/>
</worksheet>
</file>

<file path=xl/worksheets/sheet23.xml><?xml version="1.0" encoding="utf-8"?>
<worksheet xmlns="http://schemas.openxmlformats.org/spreadsheetml/2006/main" xmlns:r="http://schemas.openxmlformats.org/officeDocument/2006/relationships">
  <sheetPr codeName="Sheet28"/>
  <dimension ref="A2:L43"/>
  <sheetViews>
    <sheetView showGridLines="0" zoomScale="90" zoomScaleNormal="90" zoomScalePageLayoutView="0" workbookViewId="0" topLeftCell="A2">
      <selection activeCell="D16" sqref="D16"/>
    </sheetView>
  </sheetViews>
  <sheetFormatPr defaultColWidth="8.88671875" defaultRowHeight="15"/>
  <cols>
    <col min="1" max="1" width="47.77734375" style="0" customWidth="1"/>
    <col min="2" max="2" width="8.6640625" style="0" customWidth="1"/>
    <col min="3" max="3" width="0.671875" style="0" customWidth="1"/>
    <col min="4" max="5" width="14.5546875" style="0" bestFit="1" customWidth="1"/>
    <col min="6" max="6" width="0.671875" style="0" customWidth="1"/>
    <col min="7" max="7" width="12.77734375" style="0" customWidth="1"/>
    <col min="8" max="8" width="0.671875" style="0" customWidth="1"/>
    <col min="9" max="9" width="14.21484375" style="0" customWidth="1"/>
    <col min="10" max="10" width="11.99609375" style="0" bestFit="1" customWidth="1"/>
    <col min="11" max="11" width="12.4453125" style="0" bestFit="1" customWidth="1"/>
  </cols>
  <sheetData>
    <row r="1" ht="24.75" customHeight="1"/>
    <row r="2" spans="1:11" ht="22.5">
      <c r="A2" s="151" t="str">
        <f>+"STATEMENT OF GENERAL BUDGET APPROPRIATIONS "&amp;+'sheet 1'!$BX$2</f>
        <v>STATEMENT OF GENERAL BUDGET APPROPRIATIONS 2013</v>
      </c>
      <c r="B2" s="151"/>
      <c r="C2" s="151"/>
      <c r="D2" s="125"/>
      <c r="E2" s="125"/>
      <c r="F2" s="62"/>
      <c r="G2" s="62"/>
      <c r="H2" s="62"/>
      <c r="I2" s="62"/>
      <c r="J2" s="60"/>
      <c r="K2" s="60"/>
    </row>
    <row r="3" spans="1:9" ht="15" customHeight="1">
      <c r="A3" s="105"/>
      <c r="B3" s="105"/>
      <c r="C3" s="105"/>
      <c r="D3" s="154"/>
      <c r="E3" s="154"/>
      <c r="F3" s="62"/>
      <c r="G3" s="62"/>
      <c r="H3" s="94"/>
      <c r="I3" s="94"/>
    </row>
    <row r="4" spans="1:9" ht="4.5" customHeight="1">
      <c r="A4" s="58"/>
      <c r="B4" s="58"/>
      <c r="C4" s="58"/>
      <c r="D4" s="58"/>
      <c r="E4" s="58"/>
      <c r="F4" s="60"/>
      <c r="G4" s="60"/>
      <c r="H4" s="60"/>
      <c r="I4" s="60"/>
    </row>
    <row r="5" spans="1:9" ht="28.5" customHeight="1">
      <c r="A5" s="146" t="str">
        <f>+""&amp;+'sheet 1'!$BX$2&amp;+" Budget as Adopted"</f>
        <v>2013 Budget as Adopted</v>
      </c>
      <c r="B5" s="127"/>
      <c r="C5" s="127"/>
      <c r="D5" s="662" t="s">
        <v>597</v>
      </c>
      <c r="E5" s="551">
        <v>8434378.98</v>
      </c>
      <c r="F5" s="60"/>
      <c r="G5" s="60"/>
      <c r="H5" s="60"/>
      <c r="I5" s="60"/>
    </row>
    <row r="6" spans="1:9" ht="28.5" customHeight="1" thickBot="1">
      <c r="A6" s="146" t="str">
        <f>+""&amp;+'sheet 1'!$BX$2&amp;+" Budget - Added by N.J.S. 40A:4-87"</f>
        <v>2013 Budget - Added by N.J.S. 40A:4-87</v>
      </c>
      <c r="B6" s="159"/>
      <c r="C6" s="159"/>
      <c r="D6" s="662" t="s">
        <v>598</v>
      </c>
      <c r="E6" s="663">
        <v>9717.97</v>
      </c>
      <c r="F6" s="60"/>
      <c r="G6" s="120"/>
      <c r="H6" s="120"/>
      <c r="I6" s="120"/>
    </row>
    <row r="7" spans="1:9" ht="28.5" customHeight="1">
      <c r="A7" s="146" t="str">
        <f>+"Appropriated for "&amp;+'sheet 1'!$BX$2&amp;+" (Budget Statement Item 9) "</f>
        <v>Appropriated for 2013 (Budget Statement Item 9) </v>
      </c>
      <c r="B7" s="127"/>
      <c r="C7" s="127"/>
      <c r="D7" s="662" t="s">
        <v>599</v>
      </c>
      <c r="E7" s="664">
        <f>+E5+E6</f>
        <v>8444096.950000001</v>
      </c>
      <c r="F7" s="60"/>
      <c r="G7" s="166"/>
      <c r="H7" s="60"/>
      <c r="I7" s="155"/>
    </row>
    <row r="8" spans="1:9" ht="28.5" customHeight="1" thickBot="1">
      <c r="A8" s="146" t="str">
        <f>+"Appropriated for "&amp;+'sheet 1'!$BX$2&amp;+" by Emergency Appropriation (Budget Statement Item 9) "</f>
        <v>Appropriated for 2013 by Emergency Appropriation (Budget Statement Item 9) </v>
      </c>
      <c r="B8" s="127"/>
      <c r="C8" s="127"/>
      <c r="D8" s="662" t="s">
        <v>600</v>
      </c>
      <c r="E8" s="651"/>
      <c r="F8" s="60"/>
      <c r="G8" s="60"/>
      <c r="H8" s="60"/>
      <c r="I8" s="60"/>
    </row>
    <row r="9" spans="1:9" ht="28.5" customHeight="1">
      <c r="A9" s="146" t="s">
        <v>601</v>
      </c>
      <c r="B9" s="124"/>
      <c r="C9" s="124"/>
      <c r="D9" s="662" t="s">
        <v>602</v>
      </c>
      <c r="E9" s="665">
        <f>SUM(E7:E8)</f>
        <v>8444096.950000001</v>
      </c>
      <c r="F9" s="60"/>
      <c r="G9" s="118"/>
      <c r="H9" s="60"/>
      <c r="I9" s="118"/>
    </row>
    <row r="10" spans="1:9" ht="28.5" customHeight="1" thickBot="1">
      <c r="A10" s="146" t="s">
        <v>603</v>
      </c>
      <c r="B10" s="146"/>
      <c r="C10" s="146"/>
      <c r="D10" s="662" t="s">
        <v>604</v>
      </c>
      <c r="E10" s="666"/>
      <c r="F10" s="60"/>
      <c r="G10" s="118"/>
      <c r="H10" s="60"/>
      <c r="I10" s="60"/>
    </row>
    <row r="11" spans="1:9" ht="28.5" customHeight="1">
      <c r="A11" s="146" t="s">
        <v>605</v>
      </c>
      <c r="B11" s="146"/>
      <c r="C11" s="146"/>
      <c r="D11" s="662" t="s">
        <v>606</v>
      </c>
      <c r="E11" s="667">
        <f>+E9+E10</f>
        <v>8444096.950000001</v>
      </c>
      <c r="F11" s="60"/>
      <c r="G11" s="118"/>
      <c r="H11" s="60"/>
      <c r="I11" s="60"/>
    </row>
    <row r="12" spans="1:9" ht="28.5" customHeight="1">
      <c r="A12" s="146" t="s">
        <v>607</v>
      </c>
      <c r="B12" s="146"/>
      <c r="C12" s="146"/>
      <c r="D12" s="122"/>
      <c r="E12" s="668"/>
      <c r="F12" s="60"/>
      <c r="G12" s="118"/>
      <c r="H12" s="60"/>
      <c r="I12" s="60"/>
    </row>
    <row r="13" spans="1:9" ht="28.5" customHeight="1">
      <c r="A13" s="146" t="s">
        <v>608</v>
      </c>
      <c r="B13" s="662" t="s">
        <v>609</v>
      </c>
      <c r="C13" s="160"/>
      <c r="D13" s="745">
        <f>8274194.69-1423917.93</f>
        <v>6850276.760000001</v>
      </c>
      <c r="E13" s="668"/>
      <c r="F13" s="60"/>
      <c r="G13" s="118"/>
      <c r="H13" s="60"/>
      <c r="I13" s="60"/>
    </row>
    <row r="14" spans="1:9" ht="28.5" customHeight="1">
      <c r="A14" s="146" t="s">
        <v>610</v>
      </c>
      <c r="B14" s="662" t="s">
        <v>611</v>
      </c>
      <c r="C14" s="160"/>
      <c r="D14" s="511">
        <v>1423917.93</v>
      </c>
      <c r="E14" s="668"/>
      <c r="F14" s="60"/>
      <c r="G14" s="118"/>
      <c r="H14" s="60"/>
      <c r="I14" s="60"/>
    </row>
    <row r="15" spans="1:10" ht="28.5" customHeight="1" thickBot="1">
      <c r="A15" s="146" t="s">
        <v>612</v>
      </c>
      <c r="B15" s="662" t="s">
        <v>613</v>
      </c>
      <c r="C15" s="161"/>
      <c r="D15" s="670">
        <v>166069.2</v>
      </c>
      <c r="E15" s="667"/>
      <c r="F15" s="60"/>
      <c r="G15" s="118"/>
      <c r="H15" s="60"/>
      <c r="J15" s="197"/>
    </row>
    <row r="16" spans="1:9" ht="28.5" customHeight="1" thickBot="1">
      <c r="A16" s="146" t="s">
        <v>614</v>
      </c>
      <c r="B16" s="146"/>
      <c r="C16" s="146"/>
      <c r="D16" s="662" t="s">
        <v>615</v>
      </c>
      <c r="E16" s="669">
        <f>SUM(D13:D15)</f>
        <v>8440263.89</v>
      </c>
      <c r="F16" s="60"/>
      <c r="G16" s="118"/>
      <c r="H16" s="60"/>
      <c r="I16" s="60"/>
    </row>
    <row r="17" spans="1:11" ht="28.5" customHeight="1">
      <c r="A17" s="146" t="s">
        <v>616</v>
      </c>
      <c r="B17" s="146"/>
      <c r="C17" s="146"/>
      <c r="D17" s="662" t="s">
        <v>617</v>
      </c>
      <c r="E17" s="516">
        <f>E11-E16</f>
        <v>3833.0600000005215</v>
      </c>
      <c r="F17" s="60"/>
      <c r="G17" s="771"/>
      <c r="H17" s="60"/>
      <c r="I17" s="60"/>
      <c r="J17" s="60"/>
      <c r="K17" s="338"/>
    </row>
    <row r="18" spans="1:9" ht="4.5" customHeight="1">
      <c r="A18" s="124"/>
      <c r="B18" s="124"/>
      <c r="C18" s="124"/>
      <c r="D18" s="122"/>
      <c r="E18" s="443"/>
      <c r="F18" s="60"/>
      <c r="G18" s="118"/>
      <c r="H18" s="60"/>
      <c r="I18" s="118"/>
    </row>
    <row r="19" spans="1:9" ht="15" customHeight="1">
      <c r="A19" s="163" t="s">
        <v>618</v>
      </c>
      <c r="B19" s="123"/>
      <c r="C19" s="123"/>
      <c r="D19" s="162"/>
      <c r="E19" s="60"/>
      <c r="F19" s="60"/>
      <c r="G19" s="118"/>
      <c r="H19" s="60"/>
      <c r="I19" s="118"/>
    </row>
    <row r="20" spans="1:9" ht="12" customHeight="1">
      <c r="A20" s="601" t="s">
        <v>619</v>
      </c>
      <c r="B20" s="123"/>
      <c r="C20" s="123"/>
      <c r="D20" s="123"/>
      <c r="E20" s="118"/>
      <c r="F20" s="60"/>
      <c r="G20" s="118"/>
      <c r="H20" s="60"/>
      <c r="I20" s="118"/>
    </row>
    <row r="21" spans="1:9" ht="15" customHeight="1">
      <c r="A21" s="163" t="s">
        <v>418</v>
      </c>
      <c r="B21" s="123"/>
      <c r="C21" s="123"/>
      <c r="D21" s="123"/>
      <c r="E21" s="156"/>
      <c r="F21" s="60"/>
      <c r="G21" s="118"/>
      <c r="H21" s="60"/>
      <c r="I21" s="60"/>
    </row>
    <row r="22" spans="1:9" ht="12" customHeight="1">
      <c r="A22" s="601" t="s">
        <v>620</v>
      </c>
      <c r="B22" s="123"/>
      <c r="C22" s="123"/>
      <c r="D22" s="123"/>
      <c r="E22" s="156"/>
      <c r="F22" s="60"/>
      <c r="G22" s="118"/>
      <c r="H22" s="60"/>
      <c r="I22" s="60"/>
    </row>
    <row r="23" spans="1:9" ht="12" customHeight="1">
      <c r="A23" s="601" t="s">
        <v>621</v>
      </c>
      <c r="B23" s="123"/>
      <c r="C23" s="123"/>
      <c r="D23" s="123"/>
      <c r="E23" s="156"/>
      <c r="F23" s="60"/>
      <c r="G23" s="118"/>
      <c r="H23" s="60"/>
      <c r="I23" s="60"/>
    </row>
    <row r="24" spans="1:9" ht="22.5" customHeight="1">
      <c r="A24" s="123"/>
      <c r="B24" s="123"/>
      <c r="C24" s="123"/>
      <c r="D24" s="123"/>
      <c r="E24" s="156"/>
      <c r="F24" s="60"/>
      <c r="G24" s="118"/>
      <c r="H24" s="60"/>
      <c r="I24" s="60"/>
    </row>
    <row r="25" spans="1:9" ht="16.5" customHeight="1">
      <c r="A25" s="123"/>
      <c r="B25" s="123"/>
      <c r="C25" s="123"/>
      <c r="D25" s="123"/>
      <c r="E25" s="156"/>
      <c r="F25" s="60"/>
      <c r="G25" s="118"/>
      <c r="H25" s="60"/>
      <c r="I25" s="60"/>
    </row>
    <row r="26" spans="1:9" ht="16.5" customHeight="1">
      <c r="A26" s="123"/>
      <c r="B26" s="123"/>
      <c r="C26" s="123"/>
      <c r="D26" s="123"/>
      <c r="E26" s="156"/>
      <c r="F26" s="60"/>
      <c r="G26" s="118"/>
      <c r="H26" s="60"/>
      <c r="I26" s="60"/>
    </row>
    <row r="27" spans="1:9" ht="16.5" customHeight="1">
      <c r="A27" s="123"/>
      <c r="B27" s="123"/>
      <c r="C27" s="123"/>
      <c r="D27" s="123"/>
      <c r="E27" s="156"/>
      <c r="F27" s="60"/>
      <c r="G27" s="118"/>
      <c r="H27" s="60"/>
      <c r="I27" s="60"/>
    </row>
    <row r="28" spans="1:9" ht="22.5" customHeight="1">
      <c r="A28" s="151" t="s">
        <v>622</v>
      </c>
      <c r="B28" s="132"/>
      <c r="C28" s="132"/>
      <c r="D28" s="132"/>
      <c r="E28" s="164"/>
      <c r="F28" s="62"/>
      <c r="G28" s="62"/>
      <c r="H28" s="62"/>
      <c r="I28" s="62"/>
    </row>
    <row r="29" spans="1:9" ht="22.5" customHeight="1">
      <c r="A29" s="151" t="s">
        <v>623</v>
      </c>
      <c r="B29" s="132"/>
      <c r="C29" s="132"/>
      <c r="D29" s="132"/>
      <c r="E29" s="164"/>
      <c r="F29" s="62"/>
      <c r="G29" s="62"/>
      <c r="H29" s="60"/>
      <c r="I29" s="60"/>
    </row>
    <row r="30" spans="1:9" ht="22.5" customHeight="1">
      <c r="A30" s="132" t="s">
        <v>624</v>
      </c>
      <c r="B30" s="132"/>
      <c r="C30" s="132"/>
      <c r="D30" s="132"/>
      <c r="E30" s="164"/>
      <c r="F30" s="62"/>
      <c r="G30" s="62"/>
      <c r="H30" s="60"/>
      <c r="I30" s="60"/>
    </row>
    <row r="31" spans="1:9" ht="22.5" customHeight="1">
      <c r="A31" s="136"/>
      <c r="B31" s="136"/>
      <c r="C31" s="136"/>
      <c r="D31" s="136"/>
      <c r="E31" s="152"/>
      <c r="F31" s="94"/>
      <c r="G31" s="94"/>
      <c r="H31" s="60"/>
      <c r="I31" s="60"/>
    </row>
    <row r="32" spans="1:9" ht="4.5" customHeight="1">
      <c r="A32" s="124"/>
      <c r="B32" s="124"/>
      <c r="C32" s="124"/>
      <c r="D32" s="124"/>
      <c r="E32" s="158"/>
      <c r="F32" s="60"/>
      <c r="G32" s="118"/>
      <c r="H32" s="60"/>
      <c r="I32" s="60"/>
    </row>
    <row r="33" spans="1:9" ht="28.5" customHeight="1">
      <c r="A33" s="146" t="str">
        <f>+""&amp;+'sheet 1'!$BX$2&amp;+" Authorizations"</f>
        <v>2013 Authorizations</v>
      </c>
      <c r="B33" s="122"/>
      <c r="C33" s="122"/>
      <c r="D33" s="595"/>
      <c r="E33" s="596"/>
      <c r="F33" s="60"/>
      <c r="G33" s="118"/>
      <c r="H33" s="60"/>
      <c r="I33" s="60"/>
    </row>
    <row r="34" spans="1:9" ht="28.5" customHeight="1">
      <c r="A34" s="146" t="s">
        <v>625</v>
      </c>
      <c r="B34" s="122"/>
      <c r="C34" s="122"/>
      <c r="D34" s="595"/>
      <c r="E34" s="671" t="s">
        <v>163</v>
      </c>
      <c r="F34" s="60"/>
      <c r="G34" s="118"/>
      <c r="H34" s="60"/>
      <c r="I34" s="60"/>
    </row>
    <row r="35" spans="1:9" ht="28.5" customHeight="1" thickBot="1">
      <c r="A35" s="146" t="s">
        <v>626</v>
      </c>
      <c r="B35" s="122"/>
      <c r="C35" s="147"/>
      <c r="D35" s="597"/>
      <c r="E35" s="598"/>
      <c r="F35" s="60"/>
      <c r="G35" s="118"/>
      <c r="H35" s="60"/>
      <c r="I35" s="60"/>
    </row>
    <row r="36" spans="1:9" ht="28.5" customHeight="1">
      <c r="A36" s="146" t="s">
        <v>627</v>
      </c>
      <c r="B36" s="122"/>
      <c r="C36" s="122"/>
      <c r="D36" s="108"/>
      <c r="E36" s="598"/>
      <c r="F36" s="60"/>
      <c r="G36" s="118"/>
      <c r="H36" s="60"/>
      <c r="I36" s="60"/>
    </row>
    <row r="37" spans="1:9" ht="28.5" customHeight="1">
      <c r="A37" s="146" t="s">
        <v>607</v>
      </c>
      <c r="B37" s="122"/>
      <c r="C37" s="122"/>
      <c r="D37" s="108"/>
      <c r="E37" s="596"/>
      <c r="F37" s="60"/>
      <c r="G37" s="118"/>
      <c r="H37" s="60"/>
      <c r="I37" s="60"/>
    </row>
    <row r="38" spans="1:9" ht="28.5" customHeight="1">
      <c r="A38" s="146" t="s">
        <v>628</v>
      </c>
      <c r="B38" s="122"/>
      <c r="C38" s="122"/>
      <c r="D38" s="599"/>
      <c r="E38" s="596"/>
      <c r="F38" s="60"/>
      <c r="G38" s="118"/>
      <c r="H38" s="60"/>
      <c r="I38" s="60"/>
    </row>
    <row r="39" spans="1:9" ht="28.5" customHeight="1" thickBot="1">
      <c r="A39" s="146" t="s">
        <v>629</v>
      </c>
      <c r="B39" s="122"/>
      <c r="C39" s="147"/>
      <c r="D39" s="600"/>
      <c r="E39" s="598"/>
      <c r="F39" s="60"/>
      <c r="G39" s="118"/>
      <c r="H39" s="60"/>
      <c r="I39" s="60"/>
    </row>
    <row r="40" spans="1:9" ht="28.5" customHeight="1">
      <c r="A40" s="146" t="s">
        <v>630</v>
      </c>
      <c r="B40" s="122"/>
      <c r="C40" s="122"/>
      <c r="D40" s="108"/>
      <c r="E40" s="598"/>
      <c r="F40" s="60"/>
      <c r="G40" s="118"/>
      <c r="H40" s="60"/>
      <c r="I40" s="60"/>
    </row>
    <row r="41" spans="1:9" ht="4.5" customHeight="1">
      <c r="A41" s="124"/>
      <c r="B41" s="124"/>
      <c r="C41" s="124"/>
      <c r="D41" s="124"/>
      <c r="E41" s="58"/>
      <c r="F41" s="60"/>
      <c r="G41" s="118"/>
      <c r="H41" s="60"/>
      <c r="I41" s="118"/>
    </row>
    <row r="42" spans="1:9" ht="22.5" customHeight="1">
      <c r="A42" s="123"/>
      <c r="B42" s="123"/>
      <c r="C42" s="123"/>
      <c r="D42" s="165"/>
      <c r="E42" s="157"/>
      <c r="F42" s="60"/>
      <c r="G42" s="118"/>
      <c r="H42" s="60"/>
      <c r="I42" s="60"/>
    </row>
    <row r="43" spans="1:12" ht="15.75">
      <c r="A43" s="1023" t="s">
        <v>631</v>
      </c>
      <c r="B43" s="1023"/>
      <c r="C43" s="1023"/>
      <c r="D43" s="1023"/>
      <c r="E43" s="1023"/>
      <c r="F43" s="23"/>
      <c r="G43" s="53"/>
      <c r="H43" s="53"/>
      <c r="I43" s="53"/>
      <c r="J43" s="53"/>
      <c r="K43" s="53"/>
      <c r="L43" s="53"/>
    </row>
  </sheetData>
  <sheetProtection/>
  <mergeCells count="1">
    <mergeCell ref="A43:E43"/>
  </mergeCells>
  <printOptions horizontalCentered="1" verticalCentered="1"/>
  <pageMargins left="0" right="0" top="0" bottom="0" header="0.5" footer="0.5"/>
  <pageSetup horizontalDpi="600" verticalDpi="600" orientation="portrait" paperSize="5" scale="97" r:id="rId1"/>
</worksheet>
</file>

<file path=xl/worksheets/sheet24.xml><?xml version="1.0" encoding="utf-8"?>
<worksheet xmlns="http://schemas.openxmlformats.org/spreadsheetml/2006/main" xmlns:r="http://schemas.openxmlformats.org/officeDocument/2006/relationships">
  <sheetPr codeName="Sheet29">
    <pageSetUpPr fitToPage="1"/>
  </sheetPr>
  <dimension ref="A1:I44"/>
  <sheetViews>
    <sheetView showGridLines="0" zoomScale="90" zoomScaleNormal="90" zoomScalePageLayoutView="0" workbookViewId="0" topLeftCell="A25">
      <selection activeCell="F20" sqref="F20"/>
    </sheetView>
  </sheetViews>
  <sheetFormatPr defaultColWidth="8.88671875" defaultRowHeight="15"/>
  <cols>
    <col min="1" max="1" width="45.77734375" style="0" customWidth="1"/>
    <col min="2" max="2" width="9.77734375" style="0" customWidth="1"/>
    <col min="3" max="3" width="0.671875" style="0" customWidth="1"/>
    <col min="4" max="4" width="13.77734375" style="0" customWidth="1"/>
    <col min="5" max="5" width="0.671875" style="0" customWidth="1"/>
    <col min="6" max="6" width="13.77734375" style="0" customWidth="1"/>
    <col min="7" max="7" width="13.5546875" style="0" bestFit="1" customWidth="1"/>
    <col min="8" max="8" width="12.99609375" style="0" customWidth="1"/>
    <col min="9" max="9" width="13.21484375" style="0" customWidth="1"/>
  </cols>
  <sheetData>
    <row r="1" spans="1:6" ht="22.5">
      <c r="A1" s="151" t="str">
        <f>+"RESULTS OF "&amp;+'sheet 1'!$BX$2&amp;+" OPERATION"</f>
        <v>RESULTS OF 2013 OPERATION</v>
      </c>
      <c r="B1" s="125"/>
      <c r="C1" s="94"/>
      <c r="D1" s="94"/>
      <c r="E1" s="94"/>
      <c r="F1" s="94"/>
    </row>
    <row r="2" spans="1:6" ht="21.75" customHeight="1">
      <c r="A2" s="167" t="s">
        <v>632</v>
      </c>
      <c r="B2" s="125"/>
      <c r="C2" s="94"/>
      <c r="D2" s="94"/>
      <c r="E2" s="94"/>
      <c r="F2" s="94"/>
    </row>
    <row r="3" spans="1:6" ht="18.75" customHeight="1">
      <c r="A3" s="152"/>
      <c r="B3" s="69"/>
      <c r="C3" s="69"/>
      <c r="D3" s="69"/>
      <c r="E3" s="69"/>
      <c r="F3" s="69"/>
    </row>
    <row r="4" spans="1:6" ht="4.5" customHeight="1">
      <c r="A4" s="58"/>
      <c r="B4" s="58"/>
      <c r="C4" s="58"/>
      <c r="D4" s="58"/>
      <c r="E4" s="58"/>
      <c r="F4" s="58"/>
    </row>
    <row r="5" spans="1:6" ht="10.5" customHeight="1">
      <c r="A5" s="60"/>
      <c r="B5" s="89"/>
      <c r="C5" s="89"/>
      <c r="D5" s="89"/>
      <c r="E5" s="89"/>
      <c r="F5" s="60"/>
    </row>
    <row r="6" spans="1:6" ht="15" customHeight="1">
      <c r="A6" s="137"/>
      <c r="B6" s="139"/>
      <c r="C6" s="89"/>
      <c r="D6" s="119" t="s">
        <v>364</v>
      </c>
      <c r="E6" s="119"/>
      <c r="F6" s="120" t="s">
        <v>365</v>
      </c>
    </row>
    <row r="7" spans="1:6" ht="13.5" customHeight="1">
      <c r="A7" s="58"/>
      <c r="B7" s="140"/>
      <c r="C7" s="72"/>
      <c r="D7" s="140"/>
      <c r="E7" s="72"/>
      <c r="F7" s="150"/>
    </row>
    <row r="8" spans="1:6" ht="4.5" customHeight="1">
      <c r="A8" s="58"/>
      <c r="B8" s="72"/>
      <c r="C8" s="72"/>
      <c r="D8" s="72"/>
      <c r="E8" s="72"/>
      <c r="F8" s="58"/>
    </row>
    <row r="9" spans="1:6" ht="27" customHeight="1">
      <c r="A9" s="124" t="s">
        <v>102</v>
      </c>
      <c r="B9" s="122"/>
      <c r="C9" s="72"/>
      <c r="D9" s="250" t="s">
        <v>633</v>
      </c>
      <c r="E9" s="121"/>
      <c r="F9" s="251" t="s">
        <v>633</v>
      </c>
    </row>
    <row r="10" spans="1:6" ht="27" customHeight="1">
      <c r="A10" s="146" t="s">
        <v>103</v>
      </c>
      <c r="B10" s="168" t="s">
        <v>634</v>
      </c>
      <c r="C10" s="72"/>
      <c r="D10" s="250" t="s">
        <v>633</v>
      </c>
      <c r="E10" s="121"/>
      <c r="F10" s="388">
        <f>IF(Sheet17!H16&gt;0,Sheet17!H16,0)</f>
        <v>0</v>
      </c>
    </row>
    <row r="11" spans="1:6" ht="27" customHeight="1">
      <c r="A11" s="146" t="s">
        <v>635</v>
      </c>
      <c r="B11" s="168" t="s">
        <v>636</v>
      </c>
      <c r="C11" s="72"/>
      <c r="D11" s="250" t="s">
        <v>633</v>
      </c>
      <c r="E11" s="121"/>
      <c r="F11" s="526">
        <f>IF(Sheet17!H17&gt;0,Sheet17!H17,0)</f>
        <v>0</v>
      </c>
    </row>
    <row r="12" spans="1:6" ht="27" customHeight="1">
      <c r="A12" s="146"/>
      <c r="B12" s="134"/>
      <c r="C12" s="72"/>
      <c r="D12" s="250" t="s">
        <v>633</v>
      </c>
      <c r="E12" s="121"/>
      <c r="F12" s="399"/>
    </row>
    <row r="13" spans="1:6" ht="27" customHeight="1">
      <c r="A13" s="146" t="s">
        <v>637</v>
      </c>
      <c r="B13" s="168" t="s">
        <v>638</v>
      </c>
      <c r="C13" s="72"/>
      <c r="D13" s="250" t="s">
        <v>633</v>
      </c>
      <c r="E13" s="121"/>
      <c r="F13" s="526">
        <f>IF(Sheet17!H22&gt;0,Sheet17!H22,0)</f>
        <v>1136201.4899999984</v>
      </c>
    </row>
    <row r="14" spans="1:6" ht="27" customHeight="1">
      <c r="A14" s="146" t="str">
        <f>+"Unexpended Balances of "&amp;+'sheet 1'!$BX$2&amp;+" Budget Appropriations"</f>
        <v>Unexpended Balances of 2013 Budget Appropriations</v>
      </c>
      <c r="B14" s="168" t="s">
        <v>639</v>
      </c>
      <c r="C14" s="72"/>
      <c r="D14" s="250" t="s">
        <v>633</v>
      </c>
      <c r="E14" s="121"/>
      <c r="F14" s="526">
        <f>Sheet18!E17</f>
        <v>3833.0600000005215</v>
      </c>
    </row>
    <row r="15" spans="1:7" ht="27" customHeight="1">
      <c r="A15" s="146" t="s">
        <v>640</v>
      </c>
      <c r="B15" s="168" t="s">
        <v>641</v>
      </c>
      <c r="C15" s="72"/>
      <c r="D15" s="250" t="s">
        <v>633</v>
      </c>
      <c r="E15" s="121"/>
      <c r="F15" s="526">
        <f>'Sheet 20'!D41</f>
        <v>96541.30000000002</v>
      </c>
      <c r="G15" s="231"/>
    </row>
    <row r="16" spans="1:6" ht="12.75" customHeight="1">
      <c r="A16" s="144" t="s">
        <v>640</v>
      </c>
      <c r="B16" s="169"/>
      <c r="C16" s="89"/>
      <c r="D16" s="333"/>
      <c r="E16" s="128"/>
      <c r="F16" s="581"/>
    </row>
    <row r="17" spans="1:6" ht="12.75" customHeight="1">
      <c r="A17" s="146" t="s">
        <v>642</v>
      </c>
      <c r="B17" s="168" t="s">
        <v>643</v>
      </c>
      <c r="C17" s="72"/>
      <c r="D17" s="250" t="s">
        <v>633</v>
      </c>
      <c r="E17" s="121"/>
      <c r="F17" s="399"/>
    </row>
    <row r="18" spans="1:6" ht="27" customHeight="1">
      <c r="A18" s="146" t="s">
        <v>644</v>
      </c>
      <c r="B18" s="168" t="s">
        <v>645</v>
      </c>
      <c r="C18" s="72"/>
      <c r="D18" s="250" t="s">
        <v>633</v>
      </c>
      <c r="E18" s="121"/>
      <c r="F18" s="399"/>
    </row>
    <row r="19" spans="1:6" ht="27" customHeight="1">
      <c r="A19" s="124" t="s">
        <v>646</v>
      </c>
      <c r="B19" s="126"/>
      <c r="C19" s="72"/>
      <c r="D19" s="250" t="s">
        <v>633</v>
      </c>
      <c r="E19" s="121"/>
      <c r="F19" s="384"/>
    </row>
    <row r="20" spans="1:6" ht="27" customHeight="1">
      <c r="A20" s="124" t="str">
        <f>+"Unexpended Balances of "&amp;+'sheet 1'!$BX$3&amp;+" Appropriation Reserves"</f>
        <v>Unexpended Balances of 2012 Appropriation Reserves</v>
      </c>
      <c r="B20" s="168" t="s">
        <v>647</v>
      </c>
      <c r="C20" s="72"/>
      <c r="D20" s="250" t="s">
        <v>633</v>
      </c>
      <c r="E20" s="121"/>
      <c r="F20" s="384">
        <v>294792.79</v>
      </c>
    </row>
    <row r="21" spans="1:6" ht="27" customHeight="1">
      <c r="A21" s="124" t="str">
        <f>+"Prior Years Interfunds Returned in "&amp;+'sheet 1'!$BX$2</f>
        <v>Prior Years Interfunds Returned in 2013</v>
      </c>
      <c r="B21" s="168" t="s">
        <v>648</v>
      </c>
      <c r="C21" s="72"/>
      <c r="D21" s="250" t="s">
        <v>633</v>
      </c>
      <c r="E21" s="121"/>
      <c r="F21" s="384">
        <v>4598.66</v>
      </c>
    </row>
    <row r="22" spans="1:6" ht="27" customHeight="1">
      <c r="A22" s="124" t="s">
        <v>671</v>
      </c>
      <c r="B22" s="134"/>
      <c r="C22" s="72"/>
      <c r="D22" s="250" t="s">
        <v>633</v>
      </c>
      <c r="E22" s="121"/>
      <c r="F22" s="399"/>
    </row>
    <row r="23" spans="1:6" ht="27" customHeight="1">
      <c r="A23" s="124"/>
      <c r="B23" s="134"/>
      <c r="C23" s="72"/>
      <c r="D23" s="250" t="s">
        <v>633</v>
      </c>
      <c r="E23" s="121"/>
      <c r="F23" s="399"/>
    </row>
    <row r="24" spans="1:6" ht="27" customHeight="1">
      <c r="A24" s="124"/>
      <c r="B24" s="134"/>
      <c r="C24" s="72"/>
      <c r="D24" s="250" t="s">
        <v>633</v>
      </c>
      <c r="E24" s="121"/>
      <c r="F24" s="399"/>
    </row>
    <row r="25" spans="1:6" ht="27" customHeight="1">
      <c r="A25" s="124" t="s">
        <v>649</v>
      </c>
      <c r="B25" s="134"/>
      <c r="C25" s="72"/>
      <c r="D25" s="250" t="s">
        <v>633</v>
      </c>
      <c r="E25" s="121"/>
      <c r="F25" s="251" t="s">
        <v>633</v>
      </c>
    </row>
    <row r="26" spans="1:6" ht="27" customHeight="1">
      <c r="A26" s="146" t="str">
        <f>+"       Balance January 1, "&amp;+'sheet 1'!$BX$2</f>
        <v>       Balance January 1, 2013</v>
      </c>
      <c r="B26" s="168" t="s">
        <v>650</v>
      </c>
      <c r="C26" s="72"/>
      <c r="D26" s="488"/>
      <c r="E26" s="121"/>
      <c r="F26" s="251" t="s">
        <v>633</v>
      </c>
    </row>
    <row r="27" spans="1:6" ht="27" customHeight="1">
      <c r="A27" s="146" t="str">
        <f>+"       Balance December 31, "&amp;+'sheet 1'!$BX$2</f>
        <v>       Balance December 31, 2013</v>
      </c>
      <c r="B27" s="168" t="s">
        <v>651</v>
      </c>
      <c r="C27" s="72"/>
      <c r="D27" s="250" t="s">
        <v>633</v>
      </c>
      <c r="E27" s="121"/>
      <c r="F27" s="399"/>
    </row>
    <row r="28" spans="1:6" ht="27" customHeight="1">
      <c r="A28" s="124" t="s">
        <v>652</v>
      </c>
      <c r="B28" s="134"/>
      <c r="C28" s="72"/>
      <c r="D28" s="250" t="s">
        <v>633</v>
      </c>
      <c r="E28" s="121"/>
      <c r="F28" s="251" t="s">
        <v>633</v>
      </c>
    </row>
    <row r="29" spans="1:6" ht="27" customHeight="1">
      <c r="A29" s="146" t="s">
        <v>653</v>
      </c>
      <c r="B29" s="168" t="s">
        <v>654</v>
      </c>
      <c r="C29" s="72"/>
      <c r="D29" s="590">
        <f>-IF(Sheet17!H16&lt;0,Sheet17!H16,0)</f>
        <v>40586.570000000065</v>
      </c>
      <c r="E29" s="121"/>
      <c r="F29" s="251" t="s">
        <v>633</v>
      </c>
    </row>
    <row r="30" spans="1:6" ht="27" customHeight="1">
      <c r="A30" s="124" t="s">
        <v>655</v>
      </c>
      <c r="B30" s="168" t="s">
        <v>656</v>
      </c>
      <c r="C30" s="72"/>
      <c r="D30" s="590">
        <f>-IF(Sheet17!H17&lt;0,Sheet17!H17,0)</f>
        <v>16594.440000000002</v>
      </c>
      <c r="E30" s="121"/>
      <c r="F30" s="251" t="s">
        <v>633</v>
      </c>
    </row>
    <row r="31" spans="1:6" ht="27" customHeight="1">
      <c r="A31" s="124"/>
      <c r="B31" s="134"/>
      <c r="C31" s="72"/>
      <c r="D31" s="488"/>
      <c r="E31" s="121"/>
      <c r="F31" s="251" t="s">
        <v>633</v>
      </c>
    </row>
    <row r="32" spans="1:6" ht="27" customHeight="1">
      <c r="A32" s="124" t="s">
        <v>657</v>
      </c>
      <c r="B32" s="168" t="s">
        <v>658</v>
      </c>
      <c r="C32" s="72"/>
      <c r="D32" s="590">
        <f>IF(Sheet17!H22&lt;0,Sheet17!H22,0)</f>
        <v>0</v>
      </c>
      <c r="E32" s="121"/>
      <c r="F32" s="251" t="s">
        <v>633</v>
      </c>
    </row>
    <row r="33" spans="1:6" ht="27" customHeight="1">
      <c r="A33" s="124" t="str">
        <f>+"Interfund Advances Originating in "&amp;+'sheet 1'!$BX$2</f>
        <v>Interfund Advances Originating in 2013</v>
      </c>
      <c r="B33" s="168" t="s">
        <v>659</v>
      </c>
      <c r="C33" s="72"/>
      <c r="D33" s="764">
        <v>2250.99</v>
      </c>
      <c r="E33" s="121"/>
      <c r="F33" s="251" t="s">
        <v>633</v>
      </c>
    </row>
    <row r="34" spans="1:6" ht="27" customHeight="1">
      <c r="A34" s="124" t="s">
        <v>520</v>
      </c>
      <c r="B34" s="134"/>
      <c r="C34" s="72"/>
      <c r="D34" s="488"/>
      <c r="E34" s="121"/>
      <c r="F34" s="251" t="s">
        <v>633</v>
      </c>
    </row>
    <row r="35" spans="1:6" ht="27" customHeight="1">
      <c r="A35" s="124" t="s">
        <v>33</v>
      </c>
      <c r="B35" s="134"/>
      <c r="C35" s="72"/>
      <c r="D35" s="488">
        <v>154176.77</v>
      </c>
      <c r="E35" s="121"/>
      <c r="F35" s="251" t="s">
        <v>633</v>
      </c>
    </row>
    <row r="36" spans="1:6" ht="27" customHeight="1">
      <c r="A36" s="124" t="s">
        <v>1060</v>
      </c>
      <c r="B36" s="134"/>
      <c r="C36" s="72"/>
      <c r="D36" s="488"/>
      <c r="E36" s="121"/>
      <c r="F36" s="251" t="s">
        <v>633</v>
      </c>
    </row>
    <row r="37" spans="1:6" ht="27" customHeight="1">
      <c r="A37" s="124"/>
      <c r="B37" s="134"/>
      <c r="C37" s="72"/>
      <c r="D37" s="488"/>
      <c r="E37" s="121"/>
      <c r="F37" s="251" t="s">
        <v>633</v>
      </c>
    </row>
    <row r="38" spans="1:9" ht="27" customHeight="1" thickBot="1">
      <c r="A38" s="124" t="s">
        <v>660</v>
      </c>
      <c r="B38" s="168" t="s">
        <v>661</v>
      </c>
      <c r="C38" s="72"/>
      <c r="D38" s="250" t="s">
        <v>633</v>
      </c>
      <c r="E38" s="121"/>
      <c r="F38" s="512">
        <f>IF(I39&gt;0,H38-I38,0)</f>
        <v>0</v>
      </c>
      <c r="H38" s="198">
        <f>SUM(D9:D37)</f>
        <v>213608.77000000005</v>
      </c>
      <c r="I38" s="198">
        <f>SUM(F9:F37)</f>
        <v>1535967.2999999989</v>
      </c>
    </row>
    <row r="39" spans="1:9" ht="27" customHeight="1" thickBot="1">
      <c r="A39" s="124" t="s">
        <v>662</v>
      </c>
      <c r="B39" s="168" t="s">
        <v>663</v>
      </c>
      <c r="C39" s="111"/>
      <c r="D39" s="513">
        <f>IF(I39&lt;0,I38-H38,0)</f>
        <v>1322358.5299999989</v>
      </c>
      <c r="E39" s="148"/>
      <c r="F39" s="762" t="s">
        <v>633</v>
      </c>
      <c r="G39" s="197">
        <f>4737349.76-D39</f>
        <v>3414991.230000001</v>
      </c>
      <c r="H39" s="197"/>
      <c r="I39" s="197">
        <f>H38-I38</f>
        <v>-1322358.5299999989</v>
      </c>
    </row>
    <row r="40" spans="1:6" ht="27" customHeight="1">
      <c r="A40" s="123"/>
      <c r="B40" s="89"/>
      <c r="C40" s="72"/>
      <c r="D40" s="481">
        <f>SUM(D9:D39)</f>
        <v>1535967.2999999989</v>
      </c>
      <c r="E40" s="121"/>
      <c r="F40" s="487">
        <f>SUM(F9:F39)</f>
        <v>1535967.2999999989</v>
      </c>
    </row>
    <row r="41" spans="1:6" ht="4.5" customHeight="1">
      <c r="A41" s="60"/>
      <c r="B41" s="89"/>
      <c r="C41" s="58"/>
      <c r="D41" s="58"/>
      <c r="E41" s="58"/>
      <c r="F41" s="58"/>
    </row>
    <row r="42" spans="1:6" ht="9.75" customHeight="1">
      <c r="A42" s="130"/>
      <c r="B42" s="60"/>
      <c r="C42" s="60"/>
      <c r="D42" s="60"/>
      <c r="E42" s="60"/>
      <c r="F42" s="60"/>
    </row>
    <row r="44" spans="1:6" ht="15.75">
      <c r="A44" s="1023" t="s">
        <v>664</v>
      </c>
      <c r="B44" s="1023"/>
      <c r="C44" s="1023"/>
      <c r="D44" s="1023"/>
      <c r="E44" s="1023"/>
      <c r="F44" s="1023"/>
    </row>
  </sheetData>
  <sheetProtection/>
  <mergeCells count="1">
    <mergeCell ref="A44:F44"/>
  </mergeCells>
  <printOptions horizontalCentered="1" verticalCentered="1"/>
  <pageMargins left="0" right="0" top="0" bottom="0" header="0.5" footer="0.5"/>
  <pageSetup fitToHeight="1" fitToWidth="1" horizontalDpi="600" verticalDpi="600" orientation="portrait" paperSize="5" r:id="rId1"/>
</worksheet>
</file>

<file path=xl/worksheets/sheet25.xml><?xml version="1.0" encoding="utf-8"?>
<worksheet xmlns="http://schemas.openxmlformats.org/spreadsheetml/2006/main" xmlns:r="http://schemas.openxmlformats.org/officeDocument/2006/relationships">
  <sheetPr codeName="Sheet30"/>
  <dimension ref="A1:G45"/>
  <sheetViews>
    <sheetView showGridLines="0" zoomScalePageLayoutView="0" workbookViewId="0" topLeftCell="A11">
      <selection activeCell="D18" sqref="D18"/>
    </sheetView>
  </sheetViews>
  <sheetFormatPr defaultColWidth="8.88671875" defaultRowHeight="15"/>
  <cols>
    <col min="1" max="1" width="58.10546875" style="0" customWidth="1"/>
    <col min="2" max="2" width="7.10546875" style="0" customWidth="1"/>
    <col min="3" max="3" width="0.671875" style="0" customWidth="1"/>
    <col min="4" max="4" width="14.99609375" style="0" customWidth="1"/>
    <col min="7" max="7" width="10.99609375" style="0" bestFit="1" customWidth="1"/>
  </cols>
  <sheetData>
    <row r="1" spans="1:4" ht="22.5">
      <c r="A1" s="151" t="s">
        <v>665</v>
      </c>
      <c r="B1" s="125"/>
      <c r="C1" s="94"/>
      <c r="D1" s="94"/>
    </row>
    <row r="2" spans="1:4" ht="21.75" customHeight="1">
      <c r="A2" s="167" t="s">
        <v>666</v>
      </c>
      <c r="B2" s="125"/>
      <c r="C2" s="94"/>
      <c r="D2" s="94"/>
    </row>
    <row r="3" spans="1:4" ht="18.75" customHeight="1">
      <c r="A3" s="846"/>
      <c r="B3" s="69"/>
      <c r="C3" s="69"/>
      <c r="D3" s="69"/>
    </row>
    <row r="4" spans="1:4" ht="4.5" customHeight="1">
      <c r="A4" s="58"/>
      <c r="B4" s="58"/>
      <c r="C4" s="58"/>
      <c r="D4" s="58"/>
    </row>
    <row r="5" spans="1:4" ht="10.5" customHeight="1">
      <c r="A5" s="60"/>
      <c r="B5" s="89"/>
      <c r="C5" s="89"/>
      <c r="D5" s="60"/>
    </row>
    <row r="6" spans="1:4" ht="15" customHeight="1">
      <c r="A6" s="137" t="s">
        <v>667</v>
      </c>
      <c r="B6" s="139"/>
      <c r="C6" s="119"/>
      <c r="D6" s="120" t="s">
        <v>673</v>
      </c>
    </row>
    <row r="7" spans="1:4" ht="13.5" customHeight="1">
      <c r="A7" s="58"/>
      <c r="B7" s="140"/>
      <c r="C7" s="72"/>
      <c r="D7" s="150"/>
    </row>
    <row r="8" spans="1:4" ht="4.5" customHeight="1">
      <c r="A8" s="58"/>
      <c r="B8" s="72"/>
      <c r="C8" s="72"/>
      <c r="D8" s="58"/>
    </row>
    <row r="9" spans="1:7" ht="24.75" customHeight="1">
      <c r="A9" s="661" t="s">
        <v>83</v>
      </c>
      <c r="B9" s="122"/>
      <c r="C9" s="72"/>
      <c r="D9" s="533">
        <v>290</v>
      </c>
      <c r="G9" s="533">
        <v>355</v>
      </c>
    </row>
    <row r="10" spans="1:7" ht="24.75" customHeight="1">
      <c r="A10" s="661" t="s">
        <v>27</v>
      </c>
      <c r="B10" s="168"/>
      <c r="C10" s="72"/>
      <c r="D10" s="435">
        <v>16079</v>
      </c>
      <c r="G10" s="435">
        <v>16129</v>
      </c>
    </row>
    <row r="11" spans="1:7" ht="24.75" customHeight="1">
      <c r="A11" s="661" t="s">
        <v>30</v>
      </c>
      <c r="B11" s="168"/>
      <c r="C11" s="72"/>
      <c r="D11" s="434">
        <v>7553.33</v>
      </c>
      <c r="G11" s="434">
        <v>7692.1</v>
      </c>
    </row>
    <row r="12" spans="1:7" ht="24.75" customHeight="1">
      <c r="A12" s="661" t="s">
        <v>31</v>
      </c>
      <c r="B12" s="134"/>
      <c r="C12" s="72"/>
      <c r="D12" s="434">
        <v>50</v>
      </c>
      <c r="G12" s="434">
        <v>45</v>
      </c>
    </row>
    <row r="13" spans="1:7" ht="24.75" customHeight="1">
      <c r="A13" s="661" t="s">
        <v>1075</v>
      </c>
      <c r="B13" s="134"/>
      <c r="C13" s="72"/>
      <c r="D13" s="434">
        <v>1444.2</v>
      </c>
      <c r="G13" s="434">
        <v>863.6</v>
      </c>
    </row>
    <row r="14" spans="1:7" ht="24.75" customHeight="1">
      <c r="A14" s="661" t="s">
        <v>1076</v>
      </c>
      <c r="B14" s="134"/>
      <c r="C14" s="72"/>
      <c r="D14" s="434">
        <v>3804.75</v>
      </c>
      <c r="G14" s="434">
        <v>1694.6</v>
      </c>
    </row>
    <row r="15" spans="1:7" ht="24.75" customHeight="1">
      <c r="A15" s="661" t="s">
        <v>1084</v>
      </c>
      <c r="B15" s="134"/>
      <c r="C15" s="72"/>
      <c r="D15" s="434"/>
      <c r="G15" s="434">
        <v>9522.7</v>
      </c>
    </row>
    <row r="16" spans="1:7" ht="24.75" customHeight="1">
      <c r="A16" s="661" t="s">
        <v>32</v>
      </c>
      <c r="B16" s="168"/>
      <c r="C16" s="72"/>
      <c r="D16" s="434">
        <v>7552.49</v>
      </c>
      <c r="G16" s="434">
        <f>21813.55+16666.66+6569.25+640.66+1125.745</f>
        <v>46815.865000000005</v>
      </c>
    </row>
    <row r="17" spans="1:7" ht="24.75" customHeight="1">
      <c r="A17" s="660" t="s">
        <v>529</v>
      </c>
      <c r="B17" s="168"/>
      <c r="C17" s="72"/>
      <c r="D17" s="920">
        <f>47216.87+8.65+615+105-7602.99</f>
        <v>40342.530000000006</v>
      </c>
      <c r="G17" s="920">
        <f>117.1+115+355+22320.91+875-3092.08</f>
        <v>20690.93</v>
      </c>
    </row>
    <row r="18" spans="1:7" ht="24.75" customHeight="1">
      <c r="A18" s="660"/>
      <c r="B18" s="168"/>
      <c r="C18" s="72"/>
      <c r="D18" s="920">
        <f>SUM(D8:D17)</f>
        <v>77116.30000000002</v>
      </c>
      <c r="G18" s="920"/>
    </row>
    <row r="19" spans="1:7" ht="24.75" customHeight="1">
      <c r="A19" s="661" t="s">
        <v>29</v>
      </c>
      <c r="B19" s="168"/>
      <c r="C19" s="72"/>
      <c r="D19" s="434"/>
      <c r="G19" s="434"/>
    </row>
    <row r="20" spans="1:7" ht="24.75" customHeight="1">
      <c r="A20" s="935" t="s">
        <v>28</v>
      </c>
      <c r="B20" s="168"/>
      <c r="C20" s="72"/>
      <c r="D20" s="920">
        <v>19425</v>
      </c>
      <c r="G20" s="920"/>
    </row>
    <row r="21" spans="1:7" ht="24.75" customHeight="1">
      <c r="A21" s="661"/>
      <c r="B21" s="168"/>
      <c r="C21" s="72"/>
      <c r="D21" s="847"/>
      <c r="G21" s="230"/>
    </row>
    <row r="22" spans="1:7" ht="24.75" customHeight="1">
      <c r="A22" s="661"/>
      <c r="B22" s="126"/>
      <c r="C22" s="72"/>
      <c r="D22" s="434"/>
      <c r="G22" s="230"/>
    </row>
    <row r="23" spans="1:7" ht="24.75" customHeight="1">
      <c r="A23" s="660"/>
      <c r="B23" s="168"/>
      <c r="C23" s="72"/>
      <c r="D23" s="434"/>
      <c r="G23" s="230"/>
    </row>
    <row r="24" spans="1:7" ht="24.75" customHeight="1">
      <c r="A24" s="660"/>
      <c r="B24" s="134"/>
      <c r="C24" s="72"/>
      <c r="D24" s="434"/>
      <c r="G24" s="230"/>
    </row>
    <row r="25" spans="1:7" ht="24.75" customHeight="1">
      <c r="A25" s="660"/>
      <c r="B25" s="134"/>
      <c r="C25" s="72"/>
      <c r="D25" s="434"/>
      <c r="G25" s="230"/>
    </row>
    <row r="26" spans="1:7" ht="24.75" customHeight="1" hidden="1">
      <c r="A26" s="492"/>
      <c r="B26" s="134"/>
      <c r="C26" s="72"/>
      <c r="D26" s="434"/>
      <c r="G26" s="230"/>
    </row>
    <row r="27" spans="1:7" ht="24.75" customHeight="1" hidden="1">
      <c r="A27" s="492"/>
      <c r="B27" s="134"/>
      <c r="C27" s="72"/>
      <c r="D27" s="434"/>
      <c r="G27" s="230"/>
    </row>
    <row r="28" spans="1:7" ht="24.75" customHeight="1" hidden="1">
      <c r="A28" s="507"/>
      <c r="B28" s="168"/>
      <c r="C28" s="72"/>
      <c r="D28" s="434"/>
      <c r="G28" s="230"/>
    </row>
    <row r="29" spans="1:7" ht="24.75" customHeight="1" hidden="1">
      <c r="A29" s="507"/>
      <c r="B29" s="168"/>
      <c r="C29" s="72"/>
      <c r="D29" s="434"/>
      <c r="G29" s="230"/>
    </row>
    <row r="30" spans="1:7" ht="24.75" customHeight="1" hidden="1">
      <c r="A30" s="492"/>
      <c r="B30" s="134"/>
      <c r="C30" s="72"/>
      <c r="D30" s="434"/>
      <c r="G30" s="230"/>
    </row>
    <row r="31" spans="1:7" ht="24.75" customHeight="1" hidden="1">
      <c r="A31" s="507"/>
      <c r="B31" s="168"/>
      <c r="C31" s="72"/>
      <c r="D31" s="434"/>
      <c r="G31" s="230"/>
    </row>
    <row r="32" spans="1:4" ht="24.75" customHeight="1" hidden="1">
      <c r="A32" s="492"/>
      <c r="B32" s="168"/>
      <c r="C32" s="72"/>
      <c r="D32" s="434"/>
    </row>
    <row r="33" spans="1:7" ht="22.5" customHeight="1" hidden="1">
      <c r="A33" s="492"/>
      <c r="B33" s="134"/>
      <c r="C33" s="72"/>
      <c r="D33" s="434"/>
      <c r="G33" s="230"/>
    </row>
    <row r="34" spans="1:7" ht="22.5" customHeight="1" hidden="1">
      <c r="A34" s="492"/>
      <c r="B34" s="168"/>
      <c r="C34" s="72"/>
      <c r="D34" s="434"/>
      <c r="G34" s="231"/>
    </row>
    <row r="35" spans="1:4" ht="22.5" customHeight="1" hidden="1">
      <c r="A35" s="492"/>
      <c r="B35" s="134"/>
      <c r="C35" s="72"/>
      <c r="D35" s="434"/>
    </row>
    <row r="36" spans="1:4" ht="22.5" customHeight="1">
      <c r="A36" s="492"/>
      <c r="B36" s="134"/>
      <c r="C36" s="72"/>
      <c r="D36" s="434"/>
    </row>
    <row r="37" spans="1:4" ht="22.5" customHeight="1">
      <c r="A37" s="492"/>
      <c r="B37" s="134"/>
      <c r="C37" s="72"/>
      <c r="D37" s="434"/>
    </row>
    <row r="38" spans="1:4" ht="22.5" customHeight="1">
      <c r="A38" s="492"/>
      <c r="B38" s="134"/>
      <c r="C38" s="72"/>
      <c r="D38" s="434"/>
    </row>
    <row r="39" spans="1:4" ht="22.5" customHeight="1">
      <c r="A39" s="492"/>
      <c r="B39" s="168"/>
      <c r="C39" s="72"/>
      <c r="D39" s="434"/>
    </row>
    <row r="40" spans="1:4" ht="22.5" customHeight="1">
      <c r="A40" s="492"/>
      <c r="B40" s="168"/>
      <c r="C40" s="72"/>
      <c r="D40" s="434"/>
    </row>
    <row r="41" spans="1:4" ht="24.75" customHeight="1">
      <c r="A41" s="124" t="s">
        <v>674</v>
      </c>
      <c r="B41" s="72"/>
      <c r="C41" s="72"/>
      <c r="D41" s="487">
        <f>SUM(D18:D40)</f>
        <v>96541.30000000002</v>
      </c>
    </row>
    <row r="42" spans="1:4" ht="27" customHeight="1">
      <c r="A42" s="60"/>
      <c r="B42" s="60"/>
      <c r="C42" s="60"/>
      <c r="D42" s="200"/>
    </row>
    <row r="43" spans="1:4" ht="27" customHeight="1">
      <c r="A43" s="130"/>
      <c r="B43" s="60"/>
      <c r="C43" s="60"/>
      <c r="D43" s="200"/>
    </row>
    <row r="44" spans="1:4" ht="27" customHeight="1">
      <c r="A44" s="1023" t="s">
        <v>675</v>
      </c>
      <c r="B44" s="1023"/>
      <c r="C44" s="1023"/>
      <c r="D44" s="1023"/>
    </row>
    <row r="45" spans="1:4" ht="27" customHeight="1">
      <c r="A45" s="131"/>
      <c r="B45" s="23"/>
      <c r="C45" s="23"/>
      <c r="D45" s="23"/>
    </row>
  </sheetData>
  <sheetProtection/>
  <mergeCells count="1">
    <mergeCell ref="A44:D44"/>
  </mergeCells>
  <printOptions horizontalCentered="1" verticalCentered="1"/>
  <pageMargins left="0" right="0" top="0" bottom="0" header="0.5" footer="0.5"/>
  <pageSetup horizontalDpi="600" verticalDpi="600" orientation="portrait" paperSize="5" r:id="rId1"/>
</worksheet>
</file>

<file path=xl/worksheets/sheet26.xml><?xml version="1.0" encoding="utf-8"?>
<worksheet xmlns="http://schemas.openxmlformats.org/spreadsheetml/2006/main" xmlns:r="http://schemas.openxmlformats.org/officeDocument/2006/relationships">
  <sheetPr codeName="Sheet31">
    <pageSetUpPr fitToPage="1"/>
  </sheetPr>
  <dimension ref="A1:M52"/>
  <sheetViews>
    <sheetView showGridLines="0" zoomScale="90" zoomScaleNormal="90" zoomScalePageLayoutView="0" workbookViewId="0" topLeftCell="A30">
      <selection activeCell="D50" sqref="D50"/>
    </sheetView>
  </sheetViews>
  <sheetFormatPr defaultColWidth="8.88671875" defaultRowHeight="15"/>
  <cols>
    <col min="1" max="1" width="44.77734375" style="0" customWidth="1"/>
    <col min="2" max="2" width="9.77734375" style="0" customWidth="1"/>
    <col min="3" max="3" width="0.671875" style="0" customWidth="1"/>
    <col min="4" max="4" width="13.5546875" style="0" bestFit="1" customWidth="1"/>
    <col min="5" max="5" width="0.671875" style="0" customWidth="1"/>
    <col min="6" max="6" width="14.5546875" style="0" bestFit="1" customWidth="1"/>
    <col min="7" max="7" width="0.671875" style="0" customWidth="1"/>
    <col min="8" max="8" width="12.5546875" style="0" bestFit="1" customWidth="1"/>
    <col min="9" max="9" width="12.4453125" style="0" bestFit="1" customWidth="1"/>
    <col min="10" max="10" width="14.21484375" style="0" customWidth="1"/>
  </cols>
  <sheetData>
    <row r="1" spans="1:6" ht="24" customHeight="1">
      <c r="A1" s="151" t="s">
        <v>676</v>
      </c>
      <c r="B1" s="23"/>
      <c r="C1" s="23"/>
      <c r="D1" s="23"/>
      <c r="E1" s="23"/>
      <c r="F1" s="23"/>
    </row>
    <row r="2" spans="1:12" ht="24" customHeight="1">
      <c r="A2" s="151" t="str">
        <f>+"YEAR "&amp;+'sheet 1'!$BX$2</f>
        <v>YEAR 2013</v>
      </c>
      <c r="B2" s="151"/>
      <c r="C2" s="151"/>
      <c r="D2" s="125"/>
      <c r="E2" s="125"/>
      <c r="F2" s="125"/>
      <c r="G2" s="62"/>
      <c r="H2" s="62"/>
      <c r="I2" s="62"/>
      <c r="J2" s="62"/>
      <c r="K2" s="60"/>
      <c r="L2" s="60"/>
    </row>
    <row r="3" spans="1:10" ht="15" customHeight="1">
      <c r="A3" s="105"/>
      <c r="B3" s="105"/>
      <c r="C3" s="105"/>
      <c r="D3" s="154"/>
      <c r="E3" s="154"/>
      <c r="F3" s="154"/>
      <c r="G3" s="62"/>
      <c r="H3" s="62"/>
      <c r="I3" s="94"/>
      <c r="J3" s="94"/>
    </row>
    <row r="4" spans="1:10" ht="4.5" customHeight="1">
      <c r="A4" s="58"/>
      <c r="B4" s="58"/>
      <c r="C4" s="58"/>
      <c r="D4" s="58"/>
      <c r="E4" s="58"/>
      <c r="F4" s="58"/>
      <c r="G4" s="60"/>
      <c r="H4" s="60"/>
      <c r="I4" s="60"/>
      <c r="J4" s="60"/>
    </row>
    <row r="5" spans="1:10" ht="24.75" customHeight="1">
      <c r="A5" s="176"/>
      <c r="B5" s="178"/>
      <c r="C5" s="178"/>
      <c r="D5" s="179" t="s">
        <v>364</v>
      </c>
      <c r="E5" s="89"/>
      <c r="F5" s="177" t="s">
        <v>365</v>
      </c>
      <c r="G5" s="60"/>
      <c r="H5" s="60"/>
      <c r="I5" s="60"/>
      <c r="J5" s="60"/>
    </row>
    <row r="6" spans="1:10" ht="15.75" customHeight="1">
      <c r="A6" s="159"/>
      <c r="B6" s="171"/>
      <c r="C6" s="171"/>
      <c r="D6" s="134"/>
      <c r="E6" s="72"/>
      <c r="F6" s="172"/>
      <c r="G6" s="60"/>
      <c r="H6" s="120"/>
      <c r="I6" s="120"/>
      <c r="J6" s="120"/>
    </row>
    <row r="7" spans="1:10" ht="4.5" customHeight="1">
      <c r="A7" s="127"/>
      <c r="B7" s="133"/>
      <c r="C7" s="133"/>
      <c r="D7" s="134"/>
      <c r="E7" s="72"/>
      <c r="F7" s="150"/>
      <c r="G7" s="60"/>
      <c r="H7" s="166"/>
      <c r="I7" s="60"/>
      <c r="J7" s="155"/>
    </row>
    <row r="8" spans="1:10" ht="24.75" customHeight="1">
      <c r="A8" s="124" t="str">
        <f>+"1.  Balance January 1, "&amp;+'sheet 1'!$BX$2</f>
        <v>1.  Balance January 1, 2013</v>
      </c>
      <c r="B8" s="180" t="s">
        <v>677</v>
      </c>
      <c r="C8" s="133"/>
      <c r="D8" s="250" t="s">
        <v>633</v>
      </c>
      <c r="E8" s="72"/>
      <c r="F8" s="753">
        <v>898086.19</v>
      </c>
      <c r="G8" s="60"/>
      <c r="H8" s="60"/>
      <c r="I8" s="60"/>
      <c r="J8" s="60"/>
    </row>
    <row r="9" spans="1:10" ht="24.75" customHeight="1">
      <c r="A9" s="519" t="s">
        <v>911</v>
      </c>
      <c r="B9" s="122"/>
      <c r="C9" s="122"/>
      <c r="D9" s="250" t="s">
        <v>633</v>
      </c>
      <c r="E9" s="122"/>
      <c r="F9" s="399"/>
      <c r="G9" s="60"/>
      <c r="H9" s="118"/>
      <c r="I9" s="60"/>
      <c r="J9" s="118"/>
    </row>
    <row r="10" spans="1:10" ht="24.75" customHeight="1">
      <c r="A10" s="124" t="str">
        <f>+"3.  Excess Resulting from "&amp;+'sheet 1'!$BX$2&amp;+" Operations"</f>
        <v>3.  Excess Resulting from 2013 Operations</v>
      </c>
      <c r="B10" s="180" t="s">
        <v>679</v>
      </c>
      <c r="C10" s="160"/>
      <c r="D10" s="250" t="s">
        <v>633</v>
      </c>
      <c r="E10" s="122"/>
      <c r="F10" s="520">
        <f>Sheet19!D39</f>
        <v>1322358.5299999989</v>
      </c>
      <c r="G10" s="60"/>
      <c r="H10" s="118"/>
      <c r="I10" s="60"/>
      <c r="J10" s="60"/>
    </row>
    <row r="11" spans="1:10" ht="24.75" customHeight="1">
      <c r="A11" s="674" t="str">
        <f>+"4.  Amount Appropriated in the  "&amp;+'sheet 1'!$BX$2&amp;+" Budget - Cash"</f>
        <v>4.  Amount Appropriated in the  2013 Budget - Cash</v>
      </c>
      <c r="B11" s="180" t="s">
        <v>680</v>
      </c>
      <c r="C11" s="160"/>
      <c r="D11" s="819">
        <f>Sheet17!F8</f>
        <v>895000</v>
      </c>
      <c r="E11" s="122"/>
      <c r="F11" s="251" t="s">
        <v>633</v>
      </c>
      <c r="G11" s="60"/>
      <c r="H11" s="118"/>
      <c r="I11" s="60"/>
      <c r="J11" s="60"/>
    </row>
    <row r="12" spans="1:10" ht="13.5" customHeight="1">
      <c r="A12" s="123" t="str">
        <f>+"5.  Amount Appropriated in the  "&amp;+'sheet 1'!$BX$2&amp;+" Budget - with Prior Writ-"</f>
        <v>5.  Amount Appropriated in the  2013 Budget - with Prior Writ-</v>
      </c>
      <c r="B12" s="183"/>
      <c r="C12" s="183"/>
      <c r="D12" s="522"/>
      <c r="E12" s="142"/>
      <c r="F12" s="165"/>
      <c r="G12" s="60"/>
      <c r="H12" s="118"/>
      <c r="I12" s="60"/>
      <c r="J12" s="60"/>
    </row>
    <row r="13" spans="1:10" ht="12.75" customHeight="1">
      <c r="A13" s="124" t="s">
        <v>681</v>
      </c>
      <c r="B13" s="180" t="s">
        <v>682</v>
      </c>
      <c r="C13" s="160"/>
      <c r="D13" s="521"/>
      <c r="E13" s="122"/>
      <c r="F13" s="251" t="s">
        <v>633</v>
      </c>
      <c r="G13" s="60"/>
      <c r="H13" s="118"/>
      <c r="I13" s="60"/>
      <c r="J13" s="60"/>
    </row>
    <row r="14" spans="1:10" ht="24.75" customHeight="1">
      <c r="A14" s="351" t="s">
        <v>912</v>
      </c>
      <c r="B14" s="134"/>
      <c r="C14" s="160"/>
      <c r="D14" s="521"/>
      <c r="E14" s="122"/>
      <c r="F14" s="251" t="s">
        <v>633</v>
      </c>
      <c r="G14" s="60"/>
      <c r="H14" s="118"/>
      <c r="I14" s="60"/>
      <c r="J14" s="60"/>
    </row>
    <row r="15" spans="1:10" ht="24.75" customHeight="1" thickBot="1">
      <c r="A15" s="124" t="str">
        <f>+"7.  Balance December 31, "&amp;+'sheet 1'!$BX$2</f>
        <v>7.  Balance December 31, 2013</v>
      </c>
      <c r="B15" s="180" t="s">
        <v>684</v>
      </c>
      <c r="C15" s="161"/>
      <c r="D15" s="517">
        <f>J16</f>
        <v>1325444.7199999988</v>
      </c>
      <c r="E15" s="147"/>
      <c r="F15" s="762" t="s">
        <v>633</v>
      </c>
      <c r="G15" s="60"/>
      <c r="H15" s="792"/>
      <c r="I15" s="518">
        <f>SUM(D11:D14)</f>
        <v>895000</v>
      </c>
      <c r="J15" s="518">
        <f>SUM(F8:F10)</f>
        <v>2220444.719999999</v>
      </c>
    </row>
    <row r="16" spans="1:10" ht="24.75" customHeight="1">
      <c r="A16" s="144"/>
      <c r="B16" s="183"/>
      <c r="C16" s="160"/>
      <c r="D16" s="514">
        <f>SUM(D11:D15)</f>
        <v>2220444.719999999</v>
      </c>
      <c r="E16" s="122"/>
      <c r="F16" s="516">
        <f>SUM(F8:F15)</f>
        <v>2220444.719999999</v>
      </c>
      <c r="G16" s="60"/>
      <c r="H16" s="118"/>
      <c r="I16" s="518"/>
      <c r="J16" s="518">
        <f>J15-I15</f>
        <v>1325444.7199999988</v>
      </c>
    </row>
    <row r="17" spans="1:10" ht="4.5" customHeight="1">
      <c r="A17" s="123"/>
      <c r="B17" s="142"/>
      <c r="C17" s="124"/>
      <c r="D17" s="248"/>
      <c r="E17" s="122"/>
      <c r="F17" s="196"/>
      <c r="G17" s="60"/>
      <c r="H17" s="118"/>
      <c r="I17" s="60"/>
      <c r="J17" s="118"/>
    </row>
    <row r="18" spans="1:10" ht="22.5" customHeight="1">
      <c r="A18" s="123"/>
      <c r="B18" s="123"/>
      <c r="C18" s="123"/>
      <c r="D18" s="123"/>
      <c r="E18" s="123"/>
      <c r="F18" s="156"/>
      <c r="G18" s="60"/>
      <c r="H18" s="118"/>
      <c r="I18" s="60"/>
      <c r="J18" s="60"/>
    </row>
    <row r="19" spans="1:10" ht="22.5" customHeight="1">
      <c r="A19" s="151" t="str">
        <f>+"ANALYSIS OF BALANCES DECEMBER 31, "&amp;+'sheet 1'!$BX$2</f>
        <v>ANALYSIS OF BALANCES DECEMBER 31, 2013</v>
      </c>
      <c r="B19" s="132"/>
      <c r="C19" s="132"/>
      <c r="D19" s="132"/>
      <c r="E19" s="132"/>
      <c r="F19" s="164"/>
      <c r="G19" s="62"/>
      <c r="H19" s="62"/>
      <c r="I19" s="60"/>
      <c r="J19" s="60"/>
    </row>
    <row r="20" spans="1:10" ht="19.5" customHeight="1">
      <c r="A20" s="167" t="s">
        <v>685</v>
      </c>
      <c r="B20" s="132"/>
      <c r="C20" s="132"/>
      <c r="D20" s="132"/>
      <c r="E20" s="132"/>
      <c r="F20" s="164"/>
      <c r="G20" s="62"/>
      <c r="H20" s="62"/>
      <c r="I20" s="60"/>
      <c r="J20" s="518"/>
    </row>
    <row r="21" spans="1:10" ht="10.5" customHeight="1">
      <c r="A21" s="136"/>
      <c r="B21" s="136"/>
      <c r="C21" s="136"/>
      <c r="D21" s="136"/>
      <c r="E21" s="136"/>
      <c r="F21" s="152"/>
      <c r="G21" s="94"/>
      <c r="H21" s="94"/>
      <c r="I21" s="60"/>
      <c r="J21" s="60"/>
    </row>
    <row r="22" spans="1:10" ht="4.5" customHeight="1">
      <c r="A22" s="124"/>
      <c r="B22" s="124"/>
      <c r="C22" s="124"/>
      <c r="D22" s="124"/>
      <c r="E22" s="124"/>
      <c r="F22" s="158"/>
      <c r="G22" s="60"/>
      <c r="H22" s="118"/>
      <c r="I22" s="60"/>
      <c r="J22" s="60"/>
    </row>
    <row r="23" spans="1:10" ht="28.5" customHeight="1">
      <c r="A23" s="124"/>
      <c r="B23" s="124"/>
      <c r="C23" s="124"/>
      <c r="D23" s="122"/>
      <c r="E23" s="122"/>
      <c r="F23" s="158"/>
      <c r="G23" s="60"/>
      <c r="H23" s="118"/>
      <c r="I23" s="60"/>
      <c r="J23" s="60"/>
    </row>
    <row r="24" spans="1:10" ht="4.5" customHeight="1">
      <c r="A24" s="124"/>
      <c r="B24" s="124"/>
      <c r="C24" s="124"/>
      <c r="D24" s="122"/>
      <c r="E24" s="122"/>
      <c r="F24" s="158"/>
      <c r="G24" s="60"/>
      <c r="H24" s="118"/>
      <c r="I24" s="60"/>
      <c r="J24" s="60"/>
    </row>
    <row r="25" spans="1:10" ht="24.75" customHeight="1">
      <c r="A25" s="124" t="s">
        <v>401</v>
      </c>
      <c r="B25" s="124"/>
      <c r="C25" s="124"/>
      <c r="D25" s="141" t="s">
        <v>686</v>
      </c>
      <c r="E25" s="122"/>
      <c r="F25" s="820">
        <v>1561619</v>
      </c>
      <c r="G25" s="60"/>
      <c r="H25" s="118"/>
      <c r="I25" s="60"/>
      <c r="J25" s="60"/>
    </row>
    <row r="26" spans="1:10" ht="24.75" customHeight="1">
      <c r="A26" s="124" t="s">
        <v>1097</v>
      </c>
      <c r="B26" s="124"/>
      <c r="C26" s="124"/>
      <c r="D26" s="141" t="s">
        <v>688</v>
      </c>
      <c r="E26" s="122"/>
      <c r="F26" s="520">
        <v>400000</v>
      </c>
      <c r="G26" s="60"/>
      <c r="H26" s="118"/>
      <c r="I26" s="60"/>
      <c r="J26" s="60"/>
    </row>
    <row r="27" spans="1:10" ht="24.75" customHeight="1">
      <c r="A27" s="124" t="s">
        <v>278</v>
      </c>
      <c r="B27" s="124"/>
      <c r="C27" s="124"/>
      <c r="D27" s="122"/>
      <c r="E27" s="122"/>
      <c r="F27" s="520">
        <v>200</v>
      </c>
      <c r="G27" s="60"/>
      <c r="H27" s="118"/>
      <c r="I27" s="60"/>
      <c r="J27" s="60"/>
    </row>
    <row r="28" spans="1:10" ht="24.75" customHeight="1">
      <c r="A28" s="124" t="s">
        <v>1065</v>
      </c>
      <c r="B28" s="124"/>
      <c r="C28" s="124"/>
      <c r="D28" s="122"/>
      <c r="E28" s="122"/>
      <c r="F28" s="520">
        <v>250</v>
      </c>
      <c r="G28" s="60"/>
      <c r="H28" s="118"/>
      <c r="I28" s="60"/>
      <c r="J28" s="60"/>
    </row>
    <row r="29" spans="1:10" ht="24.75" customHeight="1">
      <c r="A29" s="124" t="s">
        <v>689</v>
      </c>
      <c r="B29" s="124"/>
      <c r="C29" s="124"/>
      <c r="D29" s="122"/>
      <c r="E29" s="122"/>
      <c r="F29" s="515">
        <f>SUM(F25:G28)</f>
        <v>1962069</v>
      </c>
      <c r="G29" s="60"/>
      <c r="H29" s="118"/>
      <c r="I29" s="60"/>
      <c r="J29" s="60"/>
    </row>
    <row r="30" spans="1:10" ht="24.75" customHeight="1">
      <c r="A30" s="124" t="s">
        <v>690</v>
      </c>
      <c r="B30" s="124"/>
      <c r="C30" s="124"/>
      <c r="D30" s="141" t="s">
        <v>691</v>
      </c>
      <c r="E30" s="122"/>
      <c r="F30" s="520">
        <v>642538.23</v>
      </c>
      <c r="G30" s="60"/>
      <c r="H30" s="118"/>
      <c r="I30" s="60"/>
      <c r="J30" s="60"/>
    </row>
    <row r="31" spans="1:10" ht="24.75" customHeight="1">
      <c r="A31" s="124" t="s">
        <v>692</v>
      </c>
      <c r="B31" s="124"/>
      <c r="C31" s="124"/>
      <c r="D31" s="141" t="s">
        <v>693</v>
      </c>
      <c r="E31" s="122"/>
      <c r="F31" s="509">
        <f>IF(I31&gt;0,I31,0)</f>
        <v>1319530.77</v>
      </c>
      <c r="G31" s="60"/>
      <c r="H31" s="118"/>
      <c r="I31" s="518">
        <f>F29-F30</f>
        <v>1319530.77</v>
      </c>
      <c r="J31" s="60"/>
    </row>
    <row r="32" spans="1:10" ht="24.75" customHeight="1">
      <c r="A32" s="124" t="s">
        <v>694</v>
      </c>
      <c r="B32" s="124"/>
      <c r="C32" s="124"/>
      <c r="D32" s="141" t="s">
        <v>695</v>
      </c>
      <c r="E32" s="122"/>
      <c r="F32" s="482">
        <f>IF(I31&lt;0,I31,0)</f>
        <v>0</v>
      </c>
      <c r="G32" s="60"/>
      <c r="H32" s="118"/>
      <c r="I32" s="60"/>
      <c r="J32" s="118"/>
    </row>
    <row r="33" spans="1:10" ht="24.75" customHeight="1">
      <c r="A33" s="124" t="s">
        <v>696</v>
      </c>
      <c r="B33" s="124"/>
      <c r="C33" s="124"/>
      <c r="D33" s="141"/>
      <c r="E33" s="122"/>
      <c r="F33" s="157"/>
      <c r="G33" s="60"/>
      <c r="H33" s="118"/>
      <c r="I33" s="60"/>
      <c r="J33" s="60"/>
    </row>
    <row r="34" spans="1:13" ht="15" customHeight="1">
      <c r="A34" s="187" t="s">
        <v>697</v>
      </c>
      <c r="B34" s="139"/>
      <c r="C34" s="139"/>
      <c r="D34" s="139"/>
      <c r="E34" s="139"/>
      <c r="F34" s="94"/>
      <c r="G34" s="23"/>
      <c r="H34" s="53"/>
      <c r="I34" s="53"/>
      <c r="J34" s="53"/>
      <c r="K34" s="53"/>
      <c r="L34" s="53"/>
      <c r="M34" s="53"/>
    </row>
    <row r="35" spans="1:6" ht="15" customHeight="1">
      <c r="A35" s="159" t="s">
        <v>698</v>
      </c>
      <c r="B35" s="141" t="s">
        <v>699</v>
      </c>
      <c r="C35" s="72"/>
      <c r="D35" s="467">
        <f>'Sheet 23'!H23</f>
        <v>1270.2600000000002</v>
      </c>
      <c r="E35" s="72"/>
      <c r="F35" s="60"/>
    </row>
    <row r="36" spans="1:6" ht="24.75" customHeight="1">
      <c r="A36" s="159" t="s">
        <v>700</v>
      </c>
      <c r="B36" s="141" t="s">
        <v>701</v>
      </c>
      <c r="C36" s="72"/>
      <c r="D36" s="468">
        <v>4643.69</v>
      </c>
      <c r="E36" s="72"/>
      <c r="F36" s="518"/>
    </row>
    <row r="37" spans="1:6" ht="24.75" customHeight="1">
      <c r="A37" s="159" t="s">
        <v>702</v>
      </c>
      <c r="B37" s="141" t="s">
        <v>703</v>
      </c>
      <c r="C37" s="72"/>
      <c r="D37" s="468"/>
      <c r="E37" s="72"/>
      <c r="F37" s="60"/>
    </row>
    <row r="38" spans="1:6" ht="24.75" customHeight="1">
      <c r="A38" s="744"/>
      <c r="B38" s="72"/>
      <c r="C38" s="72"/>
      <c r="D38" s="468"/>
      <c r="E38" s="72"/>
      <c r="F38" s="60"/>
    </row>
    <row r="39" spans="1:6" ht="24.75" customHeight="1">
      <c r="A39" s="763"/>
      <c r="B39" s="72"/>
      <c r="C39" s="72"/>
      <c r="D39" s="468"/>
      <c r="E39" s="72"/>
      <c r="F39" s="60"/>
    </row>
    <row r="40" spans="1:6" ht="24.75" customHeight="1">
      <c r="A40" s="221"/>
      <c r="B40" s="72"/>
      <c r="C40" s="72"/>
      <c r="D40" s="468"/>
      <c r="E40" s="72"/>
      <c r="F40" s="60"/>
    </row>
    <row r="41" spans="1:6" ht="24.75" customHeight="1">
      <c r="A41" s="221"/>
      <c r="B41" s="72"/>
      <c r="C41" s="72"/>
      <c r="D41" s="468"/>
      <c r="E41" s="72"/>
      <c r="F41" s="60"/>
    </row>
    <row r="42" spans="1:6" ht="24.75" customHeight="1" thickBot="1">
      <c r="A42" s="188" t="s">
        <v>704</v>
      </c>
      <c r="B42" s="58"/>
      <c r="C42" s="58"/>
      <c r="D42" s="141" t="s">
        <v>705</v>
      </c>
      <c r="E42" s="111"/>
      <c r="F42" s="523">
        <f>SUM(D35:D41)</f>
        <v>5913.95</v>
      </c>
    </row>
    <row r="43" spans="1:8" ht="24.75" customHeight="1">
      <c r="A43" s="144" t="s">
        <v>706</v>
      </c>
      <c r="B43" s="60"/>
      <c r="C43" s="60"/>
      <c r="D43" s="189" t="s">
        <v>707</v>
      </c>
      <c r="E43" s="72"/>
      <c r="F43" s="487">
        <f>F31+F42</f>
        <v>1325444.72</v>
      </c>
      <c r="H43" s="197">
        <f>F43-D15</f>
        <v>0</v>
      </c>
    </row>
    <row r="44" spans="1:6" ht="4.5" customHeight="1">
      <c r="A44" s="60"/>
      <c r="B44" s="60"/>
      <c r="C44" s="60"/>
      <c r="D44" s="89"/>
      <c r="E44" s="58"/>
      <c r="F44" s="58"/>
    </row>
    <row r="45" spans="1:8" ht="15" customHeight="1">
      <c r="A45" s="144" t="s">
        <v>708</v>
      </c>
      <c r="B45" s="60"/>
      <c r="C45" s="60"/>
      <c r="D45" s="60"/>
      <c r="E45" s="60"/>
      <c r="F45" s="60"/>
      <c r="H45" s="197"/>
    </row>
    <row r="46" ht="15" customHeight="1">
      <c r="A46" s="144" t="str">
        <f>+"#MAY NOT BE ANTICIPATED AS NON- CASH SURPLUS IN "&amp;+'sheet 1'!$BX$1&amp;+" BUDGET"</f>
        <v>#MAY NOT BE ANTICIPATED AS NON- CASH SURPLUS IN 2014 BUDGET</v>
      </c>
    </row>
    <row r="47" ht="15" customHeight="1">
      <c r="A47" s="144" t="s">
        <v>709</v>
      </c>
    </row>
    <row r="48" ht="9.75" customHeight="1"/>
    <row r="49" ht="15" customHeight="1">
      <c r="A49" s="190" t="s">
        <v>104</v>
      </c>
    </row>
    <row r="50" ht="15" customHeight="1">
      <c r="A50" s="190" t="s">
        <v>105</v>
      </c>
    </row>
    <row r="51" ht="15" customHeight="1">
      <c r="A51" s="190" t="s">
        <v>710</v>
      </c>
    </row>
    <row r="52" spans="1:6" ht="24" customHeight="1">
      <c r="A52" s="1023" t="s">
        <v>711</v>
      </c>
      <c r="B52" s="1023"/>
      <c r="C52" s="1023"/>
      <c r="D52" s="1023"/>
      <c r="E52" s="1023"/>
      <c r="F52" s="1023"/>
    </row>
    <row r="53" ht="28.5" customHeight="1"/>
    <row r="54" ht="28.5" customHeight="1"/>
    <row r="55" ht="28.5" customHeight="1"/>
    <row r="56" ht="28.5" customHeight="1"/>
    <row r="57" ht="28.5" customHeight="1"/>
    <row r="58" ht="28.5" customHeight="1"/>
    <row r="59" ht="28.5" customHeight="1"/>
    <row r="60" ht="28.5" customHeight="1"/>
    <row r="61" ht="28.5" customHeight="1"/>
  </sheetData>
  <sheetProtection/>
  <mergeCells count="1">
    <mergeCell ref="A52:F52"/>
  </mergeCells>
  <printOptions horizontalCentered="1" verticalCentered="1"/>
  <pageMargins left="0" right="0" top="0" bottom="0" header="0.5" footer="0.5"/>
  <pageSetup fitToHeight="1" fitToWidth="1" horizontalDpi="600" verticalDpi="600" orientation="portrait" paperSize="5" scale="98" r:id="rId1"/>
</worksheet>
</file>

<file path=xl/worksheets/sheet27.xml><?xml version="1.0" encoding="utf-8"?>
<worksheet xmlns="http://schemas.openxmlformats.org/spreadsheetml/2006/main" xmlns:r="http://schemas.openxmlformats.org/officeDocument/2006/relationships">
  <sheetPr codeName="Sheet1">
    <pageSetUpPr fitToPage="1"/>
  </sheetPr>
  <dimension ref="A1:G292"/>
  <sheetViews>
    <sheetView showGridLines="0" zoomScalePageLayoutView="0" workbookViewId="0" topLeftCell="A23">
      <selection activeCell="D33" sqref="D33"/>
    </sheetView>
  </sheetViews>
  <sheetFormatPr defaultColWidth="8.88671875" defaultRowHeight="15"/>
  <cols>
    <col min="1" max="1" width="25.10546875" style="0" customWidth="1"/>
    <col min="2" max="2" width="11.21484375" style="0" customWidth="1"/>
    <col min="3" max="3" width="9.3359375" style="0" customWidth="1"/>
    <col min="4" max="4" width="14.10546875" style="0" customWidth="1"/>
    <col min="5" max="5" width="15.4453125" style="0" customWidth="1"/>
    <col min="6" max="6" width="13.10546875" style="0" bestFit="1" customWidth="1"/>
  </cols>
  <sheetData>
    <row r="1" spans="1:5" ht="20.25">
      <c r="A1" s="193" t="s">
        <v>712</v>
      </c>
      <c r="B1" s="23"/>
      <c r="C1" s="23"/>
      <c r="D1" s="23"/>
      <c r="E1" s="23"/>
    </row>
    <row r="2" spans="1:5" ht="22.5">
      <c r="A2" s="151" t="str">
        <f>+"CURRENT TAXES - "&amp;+'sheet 1'!$BX$2&amp;+" LEVY"</f>
        <v>CURRENT TAXES - 2013 LEVY</v>
      </c>
      <c r="B2" s="23"/>
      <c r="C2" s="23"/>
      <c r="D2" s="23"/>
      <c r="E2" s="23"/>
    </row>
    <row r="4" spans="1:7" ht="15" customHeight="1">
      <c r="A4" s="267" t="s">
        <v>713</v>
      </c>
      <c r="B4" s="191"/>
      <c r="C4" s="191"/>
      <c r="D4" s="269" t="s">
        <v>714</v>
      </c>
      <c r="E4" s="524">
        <v>28216143</v>
      </c>
      <c r="F4" s="191"/>
      <c r="G4" s="191"/>
    </row>
    <row r="5" spans="1:7" ht="15" customHeight="1">
      <c r="A5" s="135" t="s">
        <v>715</v>
      </c>
      <c r="B5" s="191"/>
      <c r="C5" s="191"/>
      <c r="D5" s="270"/>
      <c r="E5" s="135"/>
      <c r="F5" s="191"/>
      <c r="G5" s="191"/>
    </row>
    <row r="6" spans="1:7" ht="15" customHeight="1">
      <c r="A6" s="842" t="s">
        <v>716</v>
      </c>
      <c r="B6" s="191"/>
      <c r="C6" s="191"/>
      <c r="D6" s="269" t="s">
        <v>717</v>
      </c>
      <c r="E6" s="524"/>
      <c r="F6" s="191"/>
      <c r="G6" s="191"/>
    </row>
    <row r="7" spans="1:7" ht="15" customHeight="1">
      <c r="A7" s="191"/>
      <c r="B7" s="191"/>
      <c r="C7" s="191"/>
      <c r="D7" s="270"/>
      <c r="E7" s="315"/>
      <c r="F7" s="191"/>
      <c r="G7" s="191"/>
    </row>
    <row r="8" spans="1:7" ht="15" customHeight="1">
      <c r="A8" s="267" t="s">
        <v>718</v>
      </c>
      <c r="B8" s="191"/>
      <c r="C8" s="191"/>
      <c r="D8" s="269" t="s">
        <v>719</v>
      </c>
      <c r="E8" s="524"/>
      <c r="F8" s="191"/>
      <c r="G8" s="191"/>
    </row>
    <row r="9" spans="1:7" ht="15" customHeight="1">
      <c r="A9" s="192"/>
      <c r="B9" s="191"/>
      <c r="C9" s="191"/>
      <c r="D9" s="270"/>
      <c r="E9" s="135"/>
      <c r="F9" s="191"/>
      <c r="G9" s="191"/>
    </row>
    <row r="10" spans="1:7" ht="15" customHeight="1">
      <c r="A10" s="267" t="s">
        <v>720</v>
      </c>
      <c r="B10" s="191"/>
      <c r="C10" s="191"/>
      <c r="D10" s="270"/>
      <c r="E10" s="135"/>
      <c r="F10" s="191"/>
      <c r="G10" s="191"/>
    </row>
    <row r="11" spans="1:7" ht="15" customHeight="1">
      <c r="A11" s="135" t="s">
        <v>721</v>
      </c>
      <c r="B11" s="191"/>
      <c r="C11" s="191"/>
      <c r="D11" s="269" t="s">
        <v>722</v>
      </c>
      <c r="E11" s="524"/>
      <c r="F11" s="774"/>
      <c r="G11" s="191"/>
    </row>
    <row r="12" spans="1:7" ht="15" customHeight="1">
      <c r="A12" s="135"/>
      <c r="B12" s="191"/>
      <c r="C12" s="191"/>
      <c r="D12" s="270"/>
      <c r="E12" s="135"/>
      <c r="F12" s="191"/>
      <c r="G12" s="191"/>
    </row>
    <row r="13" spans="1:7" ht="15" customHeight="1">
      <c r="A13" s="267" t="s">
        <v>723</v>
      </c>
      <c r="B13" s="191"/>
      <c r="C13" s="191"/>
      <c r="D13" s="269"/>
      <c r="E13" s="135"/>
      <c r="F13" s="191"/>
      <c r="G13" s="191"/>
    </row>
    <row r="14" spans="1:7" ht="15" customHeight="1">
      <c r="A14" s="135" t="s">
        <v>724</v>
      </c>
      <c r="B14" s="191"/>
      <c r="C14" s="191"/>
      <c r="D14" s="269" t="s">
        <v>725</v>
      </c>
      <c r="E14" s="524">
        <v>76976.2</v>
      </c>
      <c r="F14" s="191"/>
      <c r="G14" s="191"/>
    </row>
    <row r="15" spans="1:7" ht="15" customHeight="1">
      <c r="A15" s="135"/>
      <c r="B15" s="191"/>
      <c r="C15" s="191"/>
      <c r="D15" s="270"/>
      <c r="E15" s="135"/>
      <c r="F15" s="191"/>
      <c r="G15" s="191"/>
    </row>
    <row r="16" spans="1:7" ht="15" customHeight="1">
      <c r="A16" s="123" t="str">
        <f>+"5a.  Subtotal "&amp;+'sheet 1'!$BX$2&amp;+" Levy"</f>
        <v>5a.  Subtotal 2013 Levy</v>
      </c>
      <c r="B16" s="191"/>
      <c r="C16" s="191"/>
      <c r="D16" s="283">
        <f>SUM(E4:E14)</f>
        <v>28293119.2</v>
      </c>
      <c r="E16" s="135"/>
      <c r="F16" s="191"/>
      <c r="G16" s="191"/>
    </row>
    <row r="17" spans="1:7" ht="15" customHeight="1">
      <c r="A17" s="123" t="str">
        <f>+"5b.  Reductions due to tax appeals**"</f>
        <v>5b.  Reductions due to tax appeals**</v>
      </c>
      <c r="B17" s="191"/>
      <c r="C17" s="191"/>
      <c r="D17" s="524">
        <v>0</v>
      </c>
      <c r="E17" s="135"/>
      <c r="F17" s="191"/>
      <c r="G17" s="191"/>
    </row>
    <row r="18" spans="1:7" ht="15" customHeight="1">
      <c r="A18" s="135"/>
      <c r="B18" s="191"/>
      <c r="C18" s="191"/>
      <c r="D18" s="270"/>
      <c r="E18" s="135"/>
      <c r="F18" s="191"/>
      <c r="G18" s="191"/>
    </row>
    <row r="19" spans="1:7" ht="15" customHeight="1" thickBot="1">
      <c r="A19" s="123" t="str">
        <f>+"5c.  Total "&amp;+'sheet 1'!$BX$2&amp;+" Levy"</f>
        <v>5c.  Total 2013 Levy</v>
      </c>
      <c r="B19" s="191"/>
      <c r="C19" s="191"/>
      <c r="D19" s="269" t="s">
        <v>726</v>
      </c>
      <c r="E19" s="316">
        <f>SUM(D16:D17)</f>
        <v>28293119.2</v>
      </c>
      <c r="F19" s="774"/>
      <c r="G19" s="191"/>
    </row>
    <row r="20" spans="1:7" ht="15" customHeight="1" thickTop="1">
      <c r="A20" s="135"/>
      <c r="B20" s="191"/>
      <c r="C20" s="191"/>
      <c r="D20" s="270"/>
      <c r="E20" s="135"/>
      <c r="F20" s="191"/>
      <c r="G20" s="191"/>
    </row>
    <row r="21" spans="1:7" ht="15" customHeight="1">
      <c r="A21" s="267" t="s">
        <v>727</v>
      </c>
      <c r="B21" s="191"/>
      <c r="C21" s="191"/>
      <c r="D21" s="269" t="s">
        <v>728</v>
      </c>
      <c r="E21" s="524"/>
      <c r="F21" s="191"/>
      <c r="G21" s="191"/>
    </row>
    <row r="22" spans="1:7" ht="15" customHeight="1">
      <c r="A22" s="135"/>
      <c r="B22" s="191"/>
      <c r="C22" s="191"/>
      <c r="D22" s="270"/>
      <c r="E22" s="135"/>
      <c r="F22" s="191"/>
      <c r="G22" s="191"/>
    </row>
    <row r="23" spans="1:6" ht="15" customHeight="1">
      <c r="A23" s="267" t="s">
        <v>729</v>
      </c>
      <c r="B23" s="191"/>
      <c r="C23" s="191"/>
      <c r="D23" s="269" t="s">
        <v>730</v>
      </c>
      <c r="E23" s="524"/>
      <c r="F23" s="191"/>
    </row>
    <row r="24" spans="1:7" ht="15" customHeight="1">
      <c r="A24" s="135"/>
      <c r="B24" s="191"/>
      <c r="C24" s="191"/>
      <c r="D24" s="270"/>
      <c r="E24" s="135"/>
      <c r="F24" s="191"/>
      <c r="G24" s="191"/>
    </row>
    <row r="25" spans="1:7" ht="15" customHeight="1">
      <c r="A25" s="267" t="s">
        <v>731</v>
      </c>
      <c r="B25" s="191"/>
      <c r="C25" s="191"/>
      <c r="D25" s="269" t="s">
        <v>732</v>
      </c>
      <c r="E25" s="524">
        <v>19802.72</v>
      </c>
      <c r="F25" s="774"/>
      <c r="G25" s="191"/>
    </row>
    <row r="26" spans="1:7" ht="15" customHeight="1">
      <c r="A26" s="135"/>
      <c r="B26" s="191"/>
      <c r="C26" s="191"/>
      <c r="D26" s="270"/>
      <c r="E26" s="135"/>
      <c r="F26" s="191"/>
      <c r="G26" s="191"/>
    </row>
    <row r="27" spans="1:7" ht="15" customHeight="1">
      <c r="A27" s="267" t="s">
        <v>733</v>
      </c>
      <c r="B27" s="191"/>
      <c r="C27" s="191"/>
      <c r="D27" s="269" t="s">
        <v>734</v>
      </c>
      <c r="E27" s="524"/>
      <c r="F27" s="774"/>
      <c r="G27" s="191"/>
    </row>
    <row r="28" spans="1:7" ht="15" customHeight="1">
      <c r="A28" s="135"/>
      <c r="B28" s="191"/>
      <c r="C28" s="191"/>
      <c r="D28" s="191"/>
      <c r="E28" s="135"/>
      <c r="F28" s="191"/>
      <c r="G28" s="191"/>
    </row>
    <row r="29" spans="1:7" ht="15" customHeight="1">
      <c r="A29" s="123" t="str">
        <f>+"10. Collected in Cash: In "&amp;+'sheet 1'!$BX$3</f>
        <v>10. Collected in Cash: In 2012</v>
      </c>
      <c r="B29" s="191"/>
      <c r="C29" s="269" t="s">
        <v>735</v>
      </c>
      <c r="D29" s="524">
        <v>119667.2</v>
      </c>
      <c r="E29" s="737"/>
      <c r="F29" s="191"/>
      <c r="G29" s="191"/>
    </row>
    <row r="30" spans="1:7" ht="15" customHeight="1">
      <c r="A30" s="135"/>
      <c r="B30" s="191"/>
      <c r="C30" s="270"/>
      <c r="D30" s="135"/>
      <c r="E30" s="135"/>
      <c r="F30" s="191"/>
      <c r="G30" s="191"/>
    </row>
    <row r="31" spans="1:7" ht="15" customHeight="1">
      <c r="A31" s="135" t="str">
        <f>+"                                      In "&amp;+'sheet 1'!$BX$2&amp;+" *"</f>
        <v>                                      In 2013 *</v>
      </c>
      <c r="B31" s="191"/>
      <c r="C31" s="269" t="s">
        <v>736</v>
      </c>
      <c r="D31" s="524">
        <v>27800474.56</v>
      </c>
      <c r="E31" s="135"/>
      <c r="F31" s="191"/>
      <c r="G31" s="191"/>
    </row>
    <row r="32" spans="1:7" ht="15" customHeight="1">
      <c r="A32" s="135"/>
      <c r="B32" s="191"/>
      <c r="C32" s="270"/>
      <c r="D32" s="135"/>
      <c r="E32" s="135"/>
      <c r="F32" s="191"/>
      <c r="G32" s="191"/>
    </row>
    <row r="33" spans="1:7" ht="15" customHeight="1">
      <c r="A33" s="135" t="str">
        <f>+"     State's Share of "&amp;+'sheet 1'!$BX$2&amp;+" Senior Citizens"</f>
        <v>     State's Share of 2013 Senior Citizens</v>
      </c>
      <c r="B33" s="191"/>
      <c r="C33" s="270"/>
      <c r="D33" s="135"/>
      <c r="E33" s="135"/>
      <c r="F33" s="191"/>
      <c r="G33" s="191"/>
    </row>
    <row r="34" spans="1:7" ht="15" customHeight="1">
      <c r="A34" s="135" t="s">
        <v>737</v>
      </c>
      <c r="B34" s="191"/>
      <c r="C34" s="269" t="s">
        <v>738</v>
      </c>
      <c r="D34" s="525">
        <f>'Sheet 23'!B35</f>
        <v>15250</v>
      </c>
      <c r="E34" s="135"/>
      <c r="F34" s="191"/>
      <c r="G34" s="191"/>
    </row>
    <row r="35" spans="1:7" ht="15" customHeight="1">
      <c r="A35" s="135" t="s">
        <v>420</v>
      </c>
      <c r="B35" s="191"/>
      <c r="C35" s="269" t="s">
        <v>738</v>
      </c>
      <c r="D35" s="525">
        <v>0</v>
      </c>
      <c r="E35" s="135"/>
      <c r="F35" s="191"/>
      <c r="G35" s="191"/>
    </row>
    <row r="36" spans="1:7" ht="15" customHeight="1">
      <c r="A36" s="135"/>
      <c r="B36" s="191"/>
      <c r="C36" s="270"/>
      <c r="D36" s="135"/>
      <c r="E36" s="135"/>
      <c r="F36" s="191"/>
      <c r="G36" s="191"/>
    </row>
    <row r="37" spans="1:7" ht="15" customHeight="1" thickBot="1">
      <c r="A37" s="135" t="s">
        <v>739</v>
      </c>
      <c r="B37" s="191"/>
      <c r="C37" s="269" t="s">
        <v>740</v>
      </c>
      <c r="D37" s="319">
        <f>SUM(D29:D35)</f>
        <v>27935391.759999998</v>
      </c>
      <c r="E37" s="737"/>
      <c r="F37" s="774"/>
      <c r="G37" s="191"/>
    </row>
    <row r="38" spans="1:7" ht="15" customHeight="1" thickTop="1">
      <c r="A38" s="135"/>
      <c r="B38" s="191"/>
      <c r="C38" s="191"/>
      <c r="D38" s="135"/>
      <c r="E38" s="135"/>
      <c r="F38" s="191"/>
      <c r="G38" s="191"/>
    </row>
    <row r="39" spans="1:7" ht="16.5" customHeight="1">
      <c r="A39" s="267" t="s">
        <v>741</v>
      </c>
      <c r="B39" s="191"/>
      <c r="C39" s="191"/>
      <c r="D39" s="191"/>
      <c r="E39" s="317">
        <f>SUM(E21:E27)+(D37)</f>
        <v>27955194.479999997</v>
      </c>
      <c r="F39" s="191"/>
      <c r="G39" s="191"/>
    </row>
    <row r="40" spans="1:7" ht="15" customHeight="1">
      <c r="A40" s="135"/>
      <c r="B40" s="191"/>
      <c r="C40" s="191"/>
      <c r="D40" s="191"/>
      <c r="E40" s="135"/>
      <c r="F40" s="191"/>
      <c r="G40" s="191"/>
    </row>
    <row r="41" spans="1:7" ht="15" customHeight="1">
      <c r="A41" s="123" t="str">
        <f>+"12. Amount Outstanding December 31, "&amp;+'sheet 1'!$BX$2</f>
        <v>12. Amount Outstanding December 31, 2013</v>
      </c>
      <c r="B41" s="191"/>
      <c r="C41" s="191"/>
      <c r="D41" s="271" t="s">
        <v>419</v>
      </c>
      <c r="E41" s="318">
        <f>E19-E39</f>
        <v>337924.72000000253</v>
      </c>
      <c r="F41" s="774"/>
      <c r="G41" s="191"/>
    </row>
    <row r="42" spans="1:7" ht="15" customHeight="1">
      <c r="A42" s="135"/>
      <c r="B42" s="191"/>
      <c r="C42" s="191"/>
      <c r="D42" s="191"/>
      <c r="E42" s="135"/>
      <c r="F42" s="774"/>
      <c r="G42" s="191"/>
    </row>
    <row r="43" spans="1:7" ht="15" customHeight="1">
      <c r="A43" s="123" t="str">
        <f>+"13. Percentage of Cash Collections to Total "&amp;+'sheet 1'!$BX$2&amp;+" Levy,"</f>
        <v>13. Percentage of Cash Collections to Total 2013 Levy,</v>
      </c>
      <c r="B43" s="191"/>
      <c r="C43" s="191"/>
      <c r="D43" s="191"/>
      <c r="E43" s="737"/>
      <c r="F43" s="774"/>
      <c r="G43" s="191"/>
    </row>
    <row r="44" spans="1:7" ht="15" customHeight="1">
      <c r="A44" s="135" t="s">
        <v>750</v>
      </c>
      <c r="B44" s="314">
        <f>ROUNDDOWN(D37/E19,4)</f>
        <v>0.9873</v>
      </c>
      <c r="C44" s="191"/>
      <c r="D44" s="191"/>
      <c r="E44" s="135"/>
      <c r="F44" s="774"/>
      <c r="G44" s="191"/>
    </row>
    <row r="45" spans="1:7" ht="15.75">
      <c r="A45" s="135"/>
      <c r="B45" s="271" t="s">
        <v>751</v>
      </c>
      <c r="C45" s="191"/>
      <c r="D45" s="191"/>
      <c r="E45" s="135"/>
      <c r="F45" s="191"/>
      <c r="G45" s="191"/>
    </row>
    <row r="46" spans="1:7" ht="18.75" customHeight="1">
      <c r="A46" s="654" t="s">
        <v>957</v>
      </c>
      <c r="B46" s="191"/>
      <c r="C46" s="191"/>
      <c r="D46" s="191"/>
      <c r="E46" s="135"/>
      <c r="F46" s="191"/>
      <c r="G46" s="191"/>
    </row>
    <row r="47" spans="1:7" ht="24" customHeight="1">
      <c r="A47" s="268" t="s">
        <v>752</v>
      </c>
      <c r="B47" s="191"/>
      <c r="C47" s="191"/>
      <c r="D47" s="191"/>
      <c r="E47" s="135"/>
      <c r="F47" s="191"/>
      <c r="G47" s="191"/>
    </row>
    <row r="48" spans="1:7" ht="9" customHeight="1">
      <c r="A48" s="135"/>
      <c r="B48" s="191"/>
      <c r="C48" s="191"/>
      <c r="D48" s="191"/>
      <c r="E48" s="135"/>
      <c r="F48" s="191"/>
      <c r="G48" s="191"/>
    </row>
    <row r="49" spans="1:7" ht="15.75">
      <c r="A49" s="135" t="s">
        <v>753</v>
      </c>
      <c r="B49" s="191"/>
      <c r="C49" s="191"/>
      <c r="D49" s="191"/>
      <c r="E49" s="318">
        <f>D37</f>
        <v>27935391.759999998</v>
      </c>
      <c r="F49" s="191"/>
      <c r="G49" s="191"/>
    </row>
    <row r="50" spans="1:7" ht="15.75">
      <c r="A50" s="135" t="s">
        <v>754</v>
      </c>
      <c r="B50" s="191"/>
      <c r="C50" s="191"/>
      <c r="D50" s="191"/>
      <c r="E50" s="135"/>
      <c r="F50" s="191"/>
      <c r="G50" s="191"/>
    </row>
    <row r="51" spans="1:7" ht="15.75">
      <c r="A51" s="135" t="s">
        <v>755</v>
      </c>
      <c r="B51" s="191"/>
      <c r="C51" s="191"/>
      <c r="D51" s="191"/>
      <c r="E51" s="524">
        <v>0</v>
      </c>
      <c r="F51" s="191"/>
      <c r="G51" s="191"/>
    </row>
    <row r="52" spans="1:7" ht="11.25" customHeight="1">
      <c r="A52" s="135"/>
      <c r="B52" s="191"/>
      <c r="C52" s="191"/>
      <c r="D52" s="191"/>
      <c r="E52" s="135"/>
      <c r="F52" s="191"/>
      <c r="G52" s="191"/>
    </row>
    <row r="53" spans="1:7" ht="15.75">
      <c r="A53" s="135" t="s">
        <v>756</v>
      </c>
      <c r="B53" s="191"/>
      <c r="C53" s="191"/>
      <c r="D53" s="191"/>
      <c r="E53" s="318">
        <f>E49-E51</f>
        <v>27935391.759999998</v>
      </c>
      <c r="F53" s="191"/>
      <c r="G53" s="191"/>
    </row>
    <row r="54" spans="1:7" ht="10.5" customHeight="1">
      <c r="A54" s="191"/>
      <c r="B54" s="191"/>
      <c r="C54" s="191"/>
      <c r="D54" s="191"/>
      <c r="E54" s="191"/>
      <c r="F54" s="191"/>
      <c r="G54" s="191"/>
    </row>
    <row r="55" spans="1:7" ht="12.75" customHeight="1">
      <c r="A55" s="653" t="s">
        <v>757</v>
      </c>
      <c r="B55" s="191"/>
      <c r="C55" s="191"/>
      <c r="D55" s="191"/>
      <c r="E55" s="191"/>
      <c r="F55" s="191"/>
      <c r="G55" s="191"/>
    </row>
    <row r="56" spans="1:7" ht="12.75" customHeight="1">
      <c r="A56" s="653" t="s">
        <v>758</v>
      </c>
      <c r="B56" s="191"/>
      <c r="C56" s="191"/>
      <c r="D56" s="191"/>
      <c r="E56" s="191"/>
      <c r="F56" s="191"/>
      <c r="G56" s="191"/>
    </row>
    <row r="57" spans="1:7" ht="12.75" customHeight="1">
      <c r="A57" s="653" t="s">
        <v>759</v>
      </c>
      <c r="B57" s="191"/>
      <c r="C57" s="191"/>
      <c r="D57" s="191"/>
      <c r="E57" s="191"/>
      <c r="F57" s="191"/>
      <c r="G57" s="191"/>
    </row>
    <row r="58" spans="1:7" ht="12.75" customHeight="1">
      <c r="A58" s="653" t="s">
        <v>760</v>
      </c>
      <c r="B58" s="191"/>
      <c r="C58" s="191"/>
      <c r="D58" s="191"/>
      <c r="E58" s="191"/>
      <c r="F58" s="191"/>
      <c r="G58" s="191"/>
    </row>
    <row r="59" spans="1:7" ht="12.75" customHeight="1">
      <c r="A59" s="653" t="s">
        <v>761</v>
      </c>
      <c r="B59" s="191"/>
      <c r="C59" s="191"/>
      <c r="D59" s="191"/>
      <c r="E59" s="191"/>
      <c r="F59" s="191"/>
      <c r="G59" s="191"/>
    </row>
    <row r="60" spans="1:7" ht="12.75" customHeight="1">
      <c r="A60" s="653"/>
      <c r="B60" s="191"/>
      <c r="C60" s="191"/>
      <c r="D60" s="191"/>
      <c r="E60" s="191"/>
      <c r="F60" s="191"/>
      <c r="G60" s="191"/>
    </row>
    <row r="61" spans="1:7" ht="12.75" customHeight="1">
      <c r="A61" s="653" t="s">
        <v>762</v>
      </c>
      <c r="B61" s="191"/>
      <c r="C61" s="191"/>
      <c r="D61" s="191"/>
      <c r="E61" s="191"/>
      <c r="F61" s="191"/>
      <c r="G61" s="191"/>
    </row>
    <row r="62" spans="1:7" ht="12.75" customHeight="1">
      <c r="A62" s="653" t="s">
        <v>763</v>
      </c>
      <c r="B62" s="191"/>
      <c r="C62" s="191"/>
      <c r="D62" s="191"/>
      <c r="E62" s="191"/>
      <c r="F62" s="191"/>
      <c r="G62" s="191"/>
    </row>
    <row r="63" spans="1:7" ht="12.75" customHeight="1">
      <c r="A63" s="653"/>
      <c r="B63" s="191"/>
      <c r="C63" s="191"/>
      <c r="D63" s="191"/>
      <c r="E63" s="191"/>
      <c r="F63" s="191"/>
      <c r="G63" s="191"/>
    </row>
    <row r="64" spans="1:7" ht="12.75" customHeight="1">
      <c r="A64" s="653" t="str">
        <f>+"* Include overpayments applied as part of "&amp;+'sheet 1'!$BX$2&amp;+" Collections."</f>
        <v>* Include overpayments applied as part of 2013 Collections.</v>
      </c>
      <c r="B64" s="191"/>
      <c r="C64" s="191"/>
      <c r="D64" s="191"/>
      <c r="E64" s="191"/>
      <c r="F64" s="191"/>
      <c r="G64" s="191"/>
    </row>
    <row r="65" spans="1:7" ht="12.75" customHeight="1">
      <c r="A65" s="653" t="s">
        <v>403</v>
      </c>
      <c r="B65" s="191"/>
      <c r="C65" s="191"/>
      <c r="D65" s="191"/>
      <c r="E65" s="191"/>
      <c r="F65" s="191"/>
      <c r="G65" s="191"/>
    </row>
    <row r="66" spans="1:7" ht="12.75" customHeight="1">
      <c r="A66" s="653" t="s">
        <v>137</v>
      </c>
      <c r="B66" s="191"/>
      <c r="C66" s="191"/>
      <c r="D66" s="191"/>
      <c r="E66" s="191"/>
      <c r="F66" s="191"/>
      <c r="G66" s="191"/>
    </row>
    <row r="67" spans="1:7" ht="15.75">
      <c r="A67" s="191"/>
      <c r="B67" s="191"/>
      <c r="C67" s="191"/>
      <c r="D67" s="191"/>
      <c r="E67" s="191"/>
      <c r="F67" s="191"/>
      <c r="G67" s="191"/>
    </row>
    <row r="68" spans="1:7" ht="15.75">
      <c r="A68" s="1023" t="s">
        <v>764</v>
      </c>
      <c r="B68" s="1023"/>
      <c r="C68" s="1023"/>
      <c r="D68" s="1023"/>
      <c r="E68" s="1023"/>
      <c r="F68" s="191"/>
      <c r="G68" s="191"/>
    </row>
    <row r="69" spans="1:7" ht="15.75">
      <c r="A69" s="191"/>
      <c r="B69" s="191"/>
      <c r="C69" s="191"/>
      <c r="D69" s="191"/>
      <c r="E69" s="191"/>
      <c r="F69" s="191"/>
      <c r="G69" s="191"/>
    </row>
    <row r="70" spans="1:7" ht="15.75">
      <c r="A70" s="191"/>
      <c r="B70" s="191"/>
      <c r="C70" s="191"/>
      <c r="D70" s="191"/>
      <c r="E70" s="191"/>
      <c r="F70" s="191"/>
      <c r="G70" s="191"/>
    </row>
    <row r="71" spans="1:7" ht="15.75">
      <c r="A71" s="191"/>
      <c r="B71" s="191"/>
      <c r="C71" s="191"/>
      <c r="D71" s="191"/>
      <c r="E71" s="191"/>
      <c r="F71" s="191"/>
      <c r="G71" s="191"/>
    </row>
    <row r="72" spans="1:7" ht="15.75">
      <c r="A72" s="191"/>
      <c r="B72" s="191"/>
      <c r="C72" s="191"/>
      <c r="D72" s="191"/>
      <c r="E72" s="191"/>
      <c r="F72" s="191"/>
      <c r="G72" s="191"/>
    </row>
    <row r="73" spans="1:7" ht="15.75">
      <c r="A73" s="191"/>
      <c r="B73" s="191"/>
      <c r="C73" s="191"/>
      <c r="D73" s="191"/>
      <c r="E73" s="191"/>
      <c r="F73" s="191"/>
      <c r="G73" s="191"/>
    </row>
    <row r="74" spans="1:7" ht="15.75">
      <c r="A74" s="191"/>
      <c r="B74" s="191"/>
      <c r="C74" s="191"/>
      <c r="D74" s="191"/>
      <c r="E74" s="191"/>
      <c r="F74" s="191"/>
      <c r="G74" s="191"/>
    </row>
    <row r="75" spans="1:7" ht="15.75">
      <c r="A75" s="191"/>
      <c r="B75" s="191"/>
      <c r="C75" s="191"/>
      <c r="D75" s="191"/>
      <c r="E75" s="191"/>
      <c r="F75" s="191"/>
      <c r="G75" s="191"/>
    </row>
    <row r="76" spans="1:7" ht="15.75">
      <c r="A76" s="191"/>
      <c r="B76" s="191"/>
      <c r="C76" s="191"/>
      <c r="D76" s="191"/>
      <c r="E76" s="191"/>
      <c r="F76" s="191"/>
      <c r="G76" s="191"/>
    </row>
    <row r="77" spans="1:7" ht="15.75">
      <c r="A77" s="191"/>
      <c r="B77" s="191"/>
      <c r="C77" s="191"/>
      <c r="D77" s="191"/>
      <c r="E77" s="191"/>
      <c r="F77" s="191"/>
      <c r="G77" s="191"/>
    </row>
    <row r="78" spans="1:7" ht="15.75">
      <c r="A78" s="191"/>
      <c r="B78" s="191"/>
      <c r="C78" s="191"/>
      <c r="D78" s="191"/>
      <c r="E78" s="191"/>
      <c r="F78" s="191"/>
      <c r="G78" s="191"/>
    </row>
    <row r="79" spans="1:7" ht="15.75">
      <c r="A79" s="191"/>
      <c r="B79" s="191"/>
      <c r="C79" s="191"/>
      <c r="D79" s="191"/>
      <c r="E79" s="191"/>
      <c r="F79" s="191"/>
      <c r="G79" s="191"/>
    </row>
    <row r="80" spans="1:7" ht="15.75">
      <c r="A80" s="191"/>
      <c r="B80" s="191"/>
      <c r="C80" s="191"/>
      <c r="D80" s="191"/>
      <c r="E80" s="191"/>
      <c r="F80" s="191"/>
      <c r="G80" s="191"/>
    </row>
    <row r="81" spans="1:7" ht="15.75">
      <c r="A81" s="191"/>
      <c r="B81" s="191"/>
      <c r="C81" s="191"/>
      <c r="D81" s="191"/>
      <c r="E81" s="191"/>
      <c r="F81" s="191"/>
      <c r="G81" s="191"/>
    </row>
    <row r="82" spans="1:7" ht="15.75">
      <c r="A82" s="191"/>
      <c r="B82" s="191"/>
      <c r="C82" s="191"/>
      <c r="D82" s="191"/>
      <c r="E82" s="191"/>
      <c r="F82" s="191"/>
      <c r="G82" s="191"/>
    </row>
    <row r="83" spans="1:7" ht="15.75">
      <c r="A83" s="191"/>
      <c r="B83" s="191"/>
      <c r="C83" s="191"/>
      <c r="D83" s="191"/>
      <c r="E83" s="191"/>
      <c r="F83" s="191"/>
      <c r="G83" s="191"/>
    </row>
    <row r="84" spans="1:7" ht="15.75">
      <c r="A84" s="191"/>
      <c r="B84" s="191"/>
      <c r="C84" s="191"/>
      <c r="D84" s="191"/>
      <c r="E84" s="191"/>
      <c r="F84" s="191"/>
      <c r="G84" s="191"/>
    </row>
    <row r="85" spans="1:7" ht="15.75">
      <c r="A85" s="191"/>
      <c r="B85" s="191"/>
      <c r="C85" s="191"/>
      <c r="D85" s="191"/>
      <c r="E85" s="191"/>
      <c r="F85" s="191"/>
      <c r="G85" s="191"/>
    </row>
    <row r="86" spans="1:7" ht="15.75">
      <c r="A86" s="191"/>
      <c r="B86" s="191"/>
      <c r="C86" s="191"/>
      <c r="D86" s="191"/>
      <c r="E86" s="191"/>
      <c r="F86" s="191"/>
      <c r="G86" s="191"/>
    </row>
    <row r="87" spans="1:7" ht="15.75">
      <c r="A87" s="191"/>
      <c r="B87" s="191"/>
      <c r="C87" s="191"/>
      <c r="D87" s="191"/>
      <c r="E87" s="191"/>
      <c r="F87" s="191"/>
      <c r="G87" s="191"/>
    </row>
    <row r="88" spans="1:7" ht="15.75">
      <c r="A88" s="191"/>
      <c r="B88" s="191"/>
      <c r="C88" s="191"/>
      <c r="D88" s="191"/>
      <c r="E88" s="191"/>
      <c r="F88" s="191"/>
      <c r="G88" s="191"/>
    </row>
    <row r="89" spans="1:7" ht="15.75">
      <c r="A89" s="191"/>
      <c r="B89" s="191"/>
      <c r="C89" s="191"/>
      <c r="D89" s="191"/>
      <c r="E89" s="191"/>
      <c r="F89" s="191"/>
      <c r="G89" s="191"/>
    </row>
    <row r="90" spans="1:7" ht="15.75">
      <c r="A90" s="191"/>
      <c r="B90" s="191"/>
      <c r="C90" s="191"/>
      <c r="D90" s="191"/>
      <c r="E90" s="191"/>
      <c r="F90" s="191"/>
      <c r="G90" s="191"/>
    </row>
    <row r="91" spans="1:7" ht="15.75">
      <c r="A91" s="191"/>
      <c r="B91" s="191"/>
      <c r="C91" s="191"/>
      <c r="D91" s="191"/>
      <c r="E91" s="191"/>
      <c r="F91" s="191"/>
      <c r="G91" s="191"/>
    </row>
    <row r="92" spans="1:7" ht="15.75">
      <c r="A92" s="191"/>
      <c r="B92" s="191"/>
      <c r="C92" s="191"/>
      <c r="D92" s="191"/>
      <c r="E92" s="191"/>
      <c r="F92" s="191"/>
      <c r="G92" s="191"/>
    </row>
    <row r="93" spans="1:7" ht="15.75">
      <c r="A93" s="191"/>
      <c r="B93" s="191"/>
      <c r="C93" s="191"/>
      <c r="D93" s="191"/>
      <c r="E93" s="191"/>
      <c r="F93" s="191"/>
      <c r="G93" s="191"/>
    </row>
    <row r="94" spans="1:7" ht="15.75">
      <c r="A94" s="191"/>
      <c r="B94" s="191"/>
      <c r="C94" s="191"/>
      <c r="D94" s="191"/>
      <c r="E94" s="191"/>
      <c r="F94" s="191"/>
      <c r="G94" s="191"/>
    </row>
    <row r="95" spans="1:7" ht="15.75">
      <c r="A95" s="191"/>
      <c r="B95" s="191"/>
      <c r="C95" s="191"/>
      <c r="D95" s="191"/>
      <c r="E95" s="191"/>
      <c r="F95" s="191"/>
      <c r="G95" s="191"/>
    </row>
    <row r="96" spans="1:7" ht="15.75">
      <c r="A96" s="191"/>
      <c r="B96" s="191"/>
      <c r="C96" s="191"/>
      <c r="D96" s="191"/>
      <c r="E96" s="191"/>
      <c r="F96" s="191"/>
      <c r="G96" s="191"/>
    </row>
    <row r="97" spans="1:7" ht="15.75">
      <c r="A97" s="191"/>
      <c r="B97" s="191"/>
      <c r="C97" s="191"/>
      <c r="D97" s="191"/>
      <c r="E97" s="191"/>
      <c r="F97" s="191"/>
      <c r="G97" s="191"/>
    </row>
    <row r="98" spans="1:7" ht="15.75">
      <c r="A98" s="191"/>
      <c r="B98" s="191"/>
      <c r="C98" s="191"/>
      <c r="D98" s="191"/>
      <c r="E98" s="191"/>
      <c r="F98" s="191"/>
      <c r="G98" s="191"/>
    </row>
    <row r="99" spans="1:7" ht="15.75">
      <c r="A99" s="191"/>
      <c r="B99" s="191"/>
      <c r="C99" s="191"/>
      <c r="D99" s="191"/>
      <c r="E99" s="191"/>
      <c r="F99" s="191"/>
      <c r="G99" s="191"/>
    </row>
    <row r="100" spans="1:7" ht="15.75">
      <c r="A100" s="191"/>
      <c r="B100" s="191"/>
      <c r="C100" s="191"/>
      <c r="D100" s="191"/>
      <c r="E100" s="191"/>
      <c r="F100" s="191"/>
      <c r="G100" s="191"/>
    </row>
    <row r="101" spans="1:7" ht="15.75">
      <c r="A101" s="191"/>
      <c r="B101" s="191"/>
      <c r="C101" s="191"/>
      <c r="D101" s="191"/>
      <c r="E101" s="191"/>
      <c r="F101" s="191"/>
      <c r="G101" s="191"/>
    </row>
    <row r="102" spans="1:7" ht="15.75">
      <c r="A102" s="191"/>
      <c r="B102" s="191"/>
      <c r="C102" s="191"/>
      <c r="D102" s="191"/>
      <c r="E102" s="191"/>
      <c r="F102" s="191"/>
      <c r="G102" s="191"/>
    </row>
    <row r="103" spans="1:7" ht="15.75">
      <c r="A103" s="191"/>
      <c r="B103" s="191"/>
      <c r="C103" s="191"/>
      <c r="D103" s="191"/>
      <c r="E103" s="191"/>
      <c r="F103" s="191"/>
      <c r="G103" s="191"/>
    </row>
    <row r="104" spans="1:7" ht="15.75">
      <c r="A104" s="191"/>
      <c r="B104" s="191"/>
      <c r="C104" s="191"/>
      <c r="D104" s="191"/>
      <c r="E104" s="191"/>
      <c r="F104" s="191"/>
      <c r="G104" s="191"/>
    </row>
    <row r="105" spans="1:7" ht="15.75">
      <c r="A105" s="191"/>
      <c r="B105" s="191"/>
      <c r="C105" s="191"/>
      <c r="D105" s="191"/>
      <c r="E105" s="191"/>
      <c r="F105" s="191"/>
      <c r="G105" s="191"/>
    </row>
    <row r="106" spans="1:7" ht="15.75">
      <c r="A106" s="191"/>
      <c r="B106" s="191"/>
      <c r="C106" s="191"/>
      <c r="D106" s="191"/>
      <c r="E106" s="191"/>
      <c r="F106" s="191"/>
      <c r="G106" s="191"/>
    </row>
    <row r="107" spans="1:7" ht="15.75">
      <c r="A107" s="191"/>
      <c r="B107" s="191"/>
      <c r="C107" s="191"/>
      <c r="D107" s="191"/>
      <c r="E107" s="191"/>
      <c r="F107" s="191"/>
      <c r="G107" s="191"/>
    </row>
    <row r="108" spans="1:7" ht="15.75">
      <c r="A108" s="191"/>
      <c r="B108" s="191"/>
      <c r="C108" s="191"/>
      <c r="D108" s="191"/>
      <c r="E108" s="191"/>
      <c r="F108" s="191"/>
      <c r="G108" s="191"/>
    </row>
    <row r="109" spans="1:7" ht="15.75">
      <c r="A109" s="191"/>
      <c r="B109" s="191"/>
      <c r="C109" s="191"/>
      <c r="D109" s="191"/>
      <c r="E109" s="191"/>
      <c r="F109" s="191"/>
      <c r="G109" s="191"/>
    </row>
    <row r="110" spans="1:7" ht="15.75">
      <c r="A110" s="191"/>
      <c r="B110" s="191"/>
      <c r="C110" s="191"/>
      <c r="D110" s="191"/>
      <c r="E110" s="191"/>
      <c r="F110" s="191"/>
      <c r="G110" s="191"/>
    </row>
    <row r="111" spans="1:7" ht="15.75">
      <c r="A111" s="191"/>
      <c r="B111" s="191"/>
      <c r="C111" s="191"/>
      <c r="D111" s="191"/>
      <c r="E111" s="191"/>
      <c r="F111" s="191"/>
      <c r="G111" s="191"/>
    </row>
    <row r="112" spans="1:7" ht="15.75">
      <c r="A112" s="191"/>
      <c r="B112" s="191"/>
      <c r="C112" s="191"/>
      <c r="D112" s="191"/>
      <c r="E112" s="191"/>
      <c r="F112" s="191"/>
      <c r="G112" s="191"/>
    </row>
    <row r="113" spans="1:7" ht="15.75">
      <c r="A113" s="191"/>
      <c r="B113" s="191"/>
      <c r="C113" s="191"/>
      <c r="D113" s="191"/>
      <c r="E113" s="191"/>
      <c r="F113" s="191"/>
      <c r="G113" s="191"/>
    </row>
    <row r="114" spans="1:7" ht="15.75">
      <c r="A114" s="191"/>
      <c r="B114" s="191"/>
      <c r="C114" s="191"/>
      <c r="D114" s="191"/>
      <c r="E114" s="191"/>
      <c r="F114" s="191"/>
      <c r="G114" s="191"/>
    </row>
    <row r="115" spans="1:7" ht="15.75">
      <c r="A115" s="191"/>
      <c r="B115" s="191"/>
      <c r="C115" s="191"/>
      <c r="D115" s="191"/>
      <c r="E115" s="191"/>
      <c r="F115" s="191"/>
      <c r="G115" s="191"/>
    </row>
    <row r="116" spans="1:7" ht="15.75">
      <c r="A116" s="191"/>
      <c r="B116" s="191"/>
      <c r="C116" s="191"/>
      <c r="D116" s="191"/>
      <c r="E116" s="191"/>
      <c r="F116" s="191"/>
      <c r="G116" s="191"/>
    </row>
    <row r="117" spans="1:7" ht="15.75">
      <c r="A117" s="191"/>
      <c r="B117" s="191"/>
      <c r="C117" s="191"/>
      <c r="D117" s="191"/>
      <c r="E117" s="191"/>
      <c r="F117" s="191"/>
      <c r="G117" s="191"/>
    </row>
    <row r="118" spans="1:7" ht="15.75">
      <c r="A118" s="191"/>
      <c r="B118" s="191"/>
      <c r="C118" s="191"/>
      <c r="D118" s="191"/>
      <c r="E118" s="191"/>
      <c r="F118" s="191"/>
      <c r="G118" s="191"/>
    </row>
    <row r="119" spans="1:7" ht="15.75">
      <c r="A119" s="191"/>
      <c r="B119" s="191"/>
      <c r="C119" s="191"/>
      <c r="D119" s="191"/>
      <c r="E119" s="191"/>
      <c r="F119" s="191"/>
      <c r="G119" s="191"/>
    </row>
    <row r="120" spans="1:7" ht="15.75">
      <c r="A120" s="191"/>
      <c r="B120" s="191"/>
      <c r="C120" s="191"/>
      <c r="D120" s="191"/>
      <c r="E120" s="191"/>
      <c r="F120" s="191"/>
      <c r="G120" s="191"/>
    </row>
    <row r="121" spans="1:7" ht="15.75">
      <c r="A121" s="191"/>
      <c r="B121" s="191"/>
      <c r="C121" s="191"/>
      <c r="D121" s="191"/>
      <c r="E121" s="191"/>
      <c r="F121" s="191"/>
      <c r="G121" s="191"/>
    </row>
    <row r="122" spans="1:7" ht="15.75">
      <c r="A122" s="191"/>
      <c r="B122" s="191"/>
      <c r="C122" s="191"/>
      <c r="D122" s="191"/>
      <c r="E122" s="191"/>
      <c r="F122" s="191"/>
      <c r="G122" s="191"/>
    </row>
    <row r="123" spans="1:7" ht="15.75">
      <c r="A123" s="191"/>
      <c r="B123" s="191"/>
      <c r="C123" s="191"/>
      <c r="D123" s="191"/>
      <c r="E123" s="191"/>
      <c r="F123" s="191"/>
      <c r="G123" s="191"/>
    </row>
    <row r="124" spans="1:7" ht="15.75">
      <c r="A124" s="191"/>
      <c r="B124" s="191"/>
      <c r="C124" s="191"/>
      <c r="D124" s="191"/>
      <c r="E124" s="191"/>
      <c r="F124" s="191"/>
      <c r="G124" s="191"/>
    </row>
    <row r="125" spans="1:7" ht="15.75">
      <c r="A125" s="191"/>
      <c r="B125" s="191"/>
      <c r="C125" s="191"/>
      <c r="D125" s="191"/>
      <c r="E125" s="191"/>
      <c r="F125" s="191"/>
      <c r="G125" s="191"/>
    </row>
    <row r="126" spans="1:7" ht="15.75">
      <c r="A126" s="191"/>
      <c r="B126" s="191"/>
      <c r="C126" s="191"/>
      <c r="D126" s="191"/>
      <c r="E126" s="191"/>
      <c r="F126" s="191"/>
      <c r="G126" s="191"/>
    </row>
    <row r="127" spans="1:7" ht="15.75">
      <c r="A127" s="191"/>
      <c r="B127" s="191"/>
      <c r="C127" s="191"/>
      <c r="D127" s="191"/>
      <c r="E127" s="191"/>
      <c r="F127" s="191"/>
      <c r="G127" s="191"/>
    </row>
    <row r="128" spans="1:7" ht="15.75">
      <c r="A128" s="191"/>
      <c r="B128" s="191"/>
      <c r="C128" s="191"/>
      <c r="D128" s="191"/>
      <c r="E128" s="191"/>
      <c r="F128" s="191"/>
      <c r="G128" s="191"/>
    </row>
    <row r="129" spans="1:7" ht="15.75">
      <c r="A129" s="191"/>
      <c r="B129" s="191"/>
      <c r="C129" s="191"/>
      <c r="D129" s="191"/>
      <c r="E129" s="191"/>
      <c r="F129" s="191"/>
      <c r="G129" s="191"/>
    </row>
    <row r="130" spans="1:7" ht="15.75">
      <c r="A130" s="191"/>
      <c r="B130" s="191"/>
      <c r="C130" s="191"/>
      <c r="D130" s="191"/>
      <c r="E130" s="191"/>
      <c r="F130" s="191"/>
      <c r="G130" s="191"/>
    </row>
    <row r="131" spans="1:7" ht="15.75">
      <c r="A131" s="191"/>
      <c r="B131" s="191"/>
      <c r="C131" s="191"/>
      <c r="D131" s="191"/>
      <c r="E131" s="191"/>
      <c r="F131" s="191"/>
      <c r="G131" s="191"/>
    </row>
    <row r="132" spans="1:7" ht="15.75">
      <c r="A132" s="191"/>
      <c r="B132" s="191"/>
      <c r="C132" s="191"/>
      <c r="D132" s="191"/>
      <c r="E132" s="191"/>
      <c r="F132" s="191"/>
      <c r="G132" s="191"/>
    </row>
    <row r="133" spans="1:7" ht="15.75">
      <c r="A133" s="191"/>
      <c r="B133" s="191"/>
      <c r="C133" s="191"/>
      <c r="D133" s="191"/>
      <c r="E133" s="191"/>
      <c r="F133" s="191"/>
      <c r="G133" s="191"/>
    </row>
    <row r="134" spans="1:7" ht="15.75">
      <c r="A134" s="191"/>
      <c r="B134" s="191"/>
      <c r="C134" s="191"/>
      <c r="D134" s="191"/>
      <c r="E134" s="191"/>
      <c r="F134" s="191"/>
      <c r="G134" s="191"/>
    </row>
    <row r="135" spans="1:7" ht="15.75">
      <c r="A135" s="191"/>
      <c r="B135" s="191"/>
      <c r="C135" s="191"/>
      <c r="D135" s="191"/>
      <c r="E135" s="191"/>
      <c r="F135" s="191"/>
      <c r="G135" s="191"/>
    </row>
    <row r="136" spans="1:7" ht="15.75">
      <c r="A136" s="191"/>
      <c r="B136" s="191"/>
      <c r="C136" s="191"/>
      <c r="D136" s="191"/>
      <c r="E136" s="191"/>
      <c r="F136" s="191"/>
      <c r="G136" s="191"/>
    </row>
    <row r="137" spans="1:7" ht="15.75">
      <c r="A137" s="191"/>
      <c r="B137" s="191"/>
      <c r="C137" s="191"/>
      <c r="D137" s="191"/>
      <c r="E137" s="191"/>
      <c r="F137" s="191"/>
      <c r="G137" s="191"/>
    </row>
    <row r="138" spans="1:7" ht="15.75">
      <c r="A138" s="191"/>
      <c r="B138" s="191"/>
      <c r="C138" s="191"/>
      <c r="D138" s="191"/>
      <c r="E138" s="191"/>
      <c r="F138" s="191"/>
      <c r="G138" s="191"/>
    </row>
    <row r="139" spans="1:7" ht="15.75">
      <c r="A139" s="191"/>
      <c r="B139" s="191"/>
      <c r="C139" s="191"/>
      <c r="D139" s="191"/>
      <c r="E139" s="191"/>
      <c r="F139" s="191"/>
      <c r="G139" s="191"/>
    </row>
    <row r="140" spans="1:7" ht="15.75">
      <c r="A140" s="191"/>
      <c r="B140" s="191"/>
      <c r="C140" s="191"/>
      <c r="D140" s="191"/>
      <c r="E140" s="191"/>
      <c r="F140" s="191"/>
      <c r="G140" s="191"/>
    </row>
    <row r="141" spans="1:7" ht="15.75">
      <c r="A141" s="191"/>
      <c r="B141" s="191"/>
      <c r="C141" s="191"/>
      <c r="D141" s="191"/>
      <c r="E141" s="191"/>
      <c r="F141" s="191"/>
      <c r="G141" s="191"/>
    </row>
    <row r="142" spans="1:7" ht="15.75">
      <c r="A142" s="191"/>
      <c r="B142" s="191"/>
      <c r="C142" s="191"/>
      <c r="D142" s="191"/>
      <c r="E142" s="191"/>
      <c r="F142" s="191"/>
      <c r="G142" s="191"/>
    </row>
    <row r="143" spans="1:7" ht="15.75">
      <c r="A143" s="191"/>
      <c r="B143" s="191"/>
      <c r="C143" s="191"/>
      <c r="D143" s="191"/>
      <c r="E143" s="191"/>
      <c r="F143" s="191"/>
      <c r="G143" s="191"/>
    </row>
    <row r="144" spans="1:7" ht="15.75">
      <c r="A144" s="191"/>
      <c r="B144" s="191"/>
      <c r="C144" s="191"/>
      <c r="D144" s="191"/>
      <c r="E144" s="191"/>
      <c r="F144" s="191"/>
      <c r="G144" s="191"/>
    </row>
    <row r="145" spans="1:7" ht="15.75">
      <c r="A145" s="191"/>
      <c r="B145" s="191"/>
      <c r="C145" s="191"/>
      <c r="D145" s="191"/>
      <c r="E145" s="191"/>
      <c r="F145" s="191"/>
      <c r="G145" s="191"/>
    </row>
    <row r="146" spans="1:7" ht="15.75">
      <c r="A146" s="191"/>
      <c r="B146" s="191"/>
      <c r="C146" s="191"/>
      <c r="D146" s="191"/>
      <c r="E146" s="191"/>
      <c r="F146" s="191"/>
      <c r="G146" s="191"/>
    </row>
    <row r="147" spans="1:7" ht="15.75">
      <c r="A147" s="191"/>
      <c r="B147" s="191"/>
      <c r="C147" s="191"/>
      <c r="D147" s="191"/>
      <c r="E147" s="191"/>
      <c r="F147" s="191"/>
      <c r="G147" s="191"/>
    </row>
    <row r="148" spans="1:7" ht="15.75">
      <c r="A148" s="191"/>
      <c r="B148" s="191"/>
      <c r="C148" s="191"/>
      <c r="D148" s="191"/>
      <c r="E148" s="191"/>
      <c r="F148" s="191"/>
      <c r="G148" s="191"/>
    </row>
    <row r="149" spans="1:7" ht="15.75">
      <c r="A149" s="191"/>
      <c r="B149" s="191"/>
      <c r="C149" s="191"/>
      <c r="D149" s="191"/>
      <c r="E149" s="191"/>
      <c r="F149" s="191"/>
      <c r="G149" s="191"/>
    </row>
    <row r="150" spans="1:7" ht="15.75">
      <c r="A150" s="191"/>
      <c r="B150" s="191"/>
      <c r="C150" s="191"/>
      <c r="D150" s="191"/>
      <c r="E150" s="191"/>
      <c r="F150" s="191"/>
      <c r="G150" s="191"/>
    </row>
    <row r="151" spans="1:7" ht="15.75">
      <c r="A151" s="191"/>
      <c r="B151" s="191"/>
      <c r="C151" s="191"/>
      <c r="D151" s="191"/>
      <c r="E151" s="191"/>
      <c r="F151" s="191"/>
      <c r="G151" s="191"/>
    </row>
    <row r="152" spans="1:7" ht="15.75">
      <c r="A152" s="191"/>
      <c r="B152" s="191"/>
      <c r="C152" s="191"/>
      <c r="D152" s="191"/>
      <c r="E152" s="191"/>
      <c r="F152" s="191"/>
      <c r="G152" s="191"/>
    </row>
    <row r="153" spans="1:7" ht="15.75">
      <c r="A153" s="191"/>
      <c r="B153" s="191"/>
      <c r="C153" s="191"/>
      <c r="D153" s="191"/>
      <c r="E153" s="191"/>
      <c r="F153" s="191"/>
      <c r="G153" s="191"/>
    </row>
    <row r="154" spans="1:7" ht="15.75">
      <c r="A154" s="191"/>
      <c r="B154" s="191"/>
      <c r="C154" s="191"/>
      <c r="D154" s="191"/>
      <c r="E154" s="191"/>
      <c r="F154" s="191"/>
      <c r="G154" s="191"/>
    </row>
    <row r="155" spans="1:7" ht="15.75">
      <c r="A155" s="191"/>
      <c r="B155" s="191"/>
      <c r="C155" s="191"/>
      <c r="D155" s="191"/>
      <c r="E155" s="191"/>
      <c r="F155" s="191"/>
      <c r="G155" s="191"/>
    </row>
    <row r="156" spans="1:7" ht="15.75">
      <c r="A156" s="191"/>
      <c r="B156" s="191"/>
      <c r="C156" s="191"/>
      <c r="D156" s="191"/>
      <c r="E156" s="191"/>
      <c r="F156" s="191"/>
      <c r="G156" s="191"/>
    </row>
    <row r="157" spans="1:7" ht="15.75">
      <c r="A157" s="191"/>
      <c r="B157" s="191"/>
      <c r="C157" s="191"/>
      <c r="D157" s="191"/>
      <c r="E157" s="191"/>
      <c r="F157" s="191"/>
      <c r="G157" s="191"/>
    </row>
    <row r="158" spans="1:7" ht="15.75">
      <c r="A158" s="191"/>
      <c r="B158" s="191"/>
      <c r="C158" s="191"/>
      <c r="D158" s="191"/>
      <c r="E158" s="191"/>
      <c r="F158" s="191"/>
      <c r="G158" s="191"/>
    </row>
    <row r="159" spans="1:7" ht="15.75">
      <c r="A159" s="191"/>
      <c r="B159" s="191"/>
      <c r="C159" s="191"/>
      <c r="D159" s="191"/>
      <c r="E159" s="191"/>
      <c r="F159" s="191"/>
      <c r="G159" s="191"/>
    </row>
    <row r="160" spans="1:7" ht="15.75">
      <c r="A160" s="191"/>
      <c r="B160" s="191"/>
      <c r="C160" s="191"/>
      <c r="D160" s="191"/>
      <c r="E160" s="191"/>
      <c r="F160" s="191"/>
      <c r="G160" s="191"/>
    </row>
    <row r="161" spans="1:7" ht="15.75">
      <c r="A161" s="191"/>
      <c r="B161" s="191"/>
      <c r="C161" s="191"/>
      <c r="D161" s="191"/>
      <c r="E161" s="191"/>
      <c r="F161" s="191"/>
      <c r="G161" s="191"/>
    </row>
    <row r="162" spans="1:7" ht="15.75">
      <c r="A162" s="191"/>
      <c r="B162" s="191"/>
      <c r="C162" s="191"/>
      <c r="D162" s="191"/>
      <c r="E162" s="191"/>
      <c r="F162" s="191"/>
      <c r="G162" s="191"/>
    </row>
    <row r="163" spans="1:7" ht="15.75">
      <c r="A163" s="191"/>
      <c r="B163" s="191"/>
      <c r="C163" s="191"/>
      <c r="D163" s="191"/>
      <c r="E163" s="191"/>
      <c r="F163" s="191"/>
      <c r="G163" s="191"/>
    </row>
    <row r="164" spans="1:7" ht="15.75">
      <c r="A164" s="191"/>
      <c r="B164" s="191"/>
      <c r="C164" s="191"/>
      <c r="D164" s="191"/>
      <c r="E164" s="191"/>
      <c r="F164" s="191"/>
      <c r="G164" s="191"/>
    </row>
    <row r="165" spans="1:7" ht="15.75">
      <c r="A165" s="191"/>
      <c r="B165" s="191"/>
      <c r="C165" s="191"/>
      <c r="D165" s="191"/>
      <c r="E165" s="191"/>
      <c r="F165" s="191"/>
      <c r="G165" s="191"/>
    </row>
    <row r="166" spans="1:7" ht="15.75">
      <c r="A166" s="191"/>
      <c r="B166" s="191"/>
      <c r="C166" s="191"/>
      <c r="D166" s="191"/>
      <c r="E166" s="191"/>
      <c r="F166" s="191"/>
      <c r="G166" s="191"/>
    </row>
    <row r="167" spans="1:7" ht="15.75">
      <c r="A167" s="191"/>
      <c r="B167" s="191"/>
      <c r="C167" s="191"/>
      <c r="D167" s="191"/>
      <c r="E167" s="191"/>
      <c r="F167" s="191"/>
      <c r="G167" s="191"/>
    </row>
    <row r="168" spans="1:7" ht="15.75">
      <c r="A168" s="191"/>
      <c r="B168" s="191"/>
      <c r="C168" s="191"/>
      <c r="D168" s="191"/>
      <c r="E168" s="191"/>
      <c r="F168" s="191"/>
      <c r="G168" s="191"/>
    </row>
    <row r="169" spans="1:7" ht="15.75">
      <c r="A169" s="191"/>
      <c r="B169" s="191"/>
      <c r="C169" s="191"/>
      <c r="D169" s="191"/>
      <c r="E169" s="191"/>
      <c r="F169" s="191"/>
      <c r="G169" s="191"/>
    </row>
    <row r="170" spans="1:7" ht="15.75">
      <c r="A170" s="191"/>
      <c r="B170" s="191"/>
      <c r="C170" s="191"/>
      <c r="D170" s="191"/>
      <c r="E170" s="191"/>
      <c r="F170" s="191"/>
      <c r="G170" s="191"/>
    </row>
    <row r="171" spans="1:7" ht="15.75">
      <c r="A171" s="191"/>
      <c r="B171" s="191"/>
      <c r="C171" s="191"/>
      <c r="D171" s="191"/>
      <c r="E171" s="191"/>
      <c r="F171" s="191"/>
      <c r="G171" s="191"/>
    </row>
    <row r="172" spans="1:7" ht="15.75">
      <c r="A172" s="191"/>
      <c r="B172" s="191"/>
      <c r="C172" s="191"/>
      <c r="D172" s="191"/>
      <c r="E172" s="191"/>
      <c r="F172" s="191"/>
      <c r="G172" s="191"/>
    </row>
    <row r="173" spans="1:7" ht="15.75">
      <c r="A173" s="191"/>
      <c r="B173" s="191"/>
      <c r="C173" s="191"/>
      <c r="D173" s="191"/>
      <c r="E173" s="191"/>
      <c r="F173" s="191"/>
      <c r="G173" s="191"/>
    </row>
    <row r="174" spans="1:7" ht="15.75">
      <c r="A174" s="191"/>
      <c r="B174" s="191"/>
      <c r="C174" s="191"/>
      <c r="D174" s="191"/>
      <c r="E174" s="191"/>
      <c r="F174" s="191"/>
      <c r="G174" s="191"/>
    </row>
    <row r="175" spans="1:7" ht="15.75">
      <c r="A175" s="191"/>
      <c r="B175" s="191"/>
      <c r="C175" s="191"/>
      <c r="D175" s="191"/>
      <c r="E175" s="191"/>
      <c r="F175" s="191"/>
      <c r="G175" s="191"/>
    </row>
    <row r="176" spans="1:7" ht="15.75">
      <c r="A176" s="191"/>
      <c r="B176" s="191"/>
      <c r="C176" s="191"/>
      <c r="D176" s="191"/>
      <c r="E176" s="191"/>
      <c r="F176" s="191"/>
      <c r="G176" s="191"/>
    </row>
    <row r="177" spans="1:7" ht="15.75">
      <c r="A177" s="191"/>
      <c r="B177" s="191"/>
      <c r="C177" s="191"/>
      <c r="D177" s="191"/>
      <c r="E177" s="191"/>
      <c r="F177" s="191"/>
      <c r="G177" s="191"/>
    </row>
    <row r="178" spans="1:7" ht="15.75">
      <c r="A178" s="191"/>
      <c r="B178" s="191"/>
      <c r="C178" s="191"/>
      <c r="D178" s="191"/>
      <c r="E178" s="191"/>
      <c r="F178" s="191"/>
      <c r="G178" s="191"/>
    </row>
    <row r="179" spans="1:7" ht="15.75">
      <c r="A179" s="191"/>
      <c r="B179" s="191"/>
      <c r="C179" s="191"/>
      <c r="D179" s="191"/>
      <c r="E179" s="191"/>
      <c r="F179" s="191"/>
      <c r="G179" s="191"/>
    </row>
    <row r="180" spans="1:7" ht="15.75">
      <c r="A180" s="191"/>
      <c r="B180" s="191"/>
      <c r="C180" s="191"/>
      <c r="D180" s="191"/>
      <c r="E180" s="191"/>
      <c r="F180" s="191"/>
      <c r="G180" s="191"/>
    </row>
    <row r="181" spans="1:7" ht="15.75">
      <c r="A181" s="191"/>
      <c r="B181" s="191"/>
      <c r="C181" s="191"/>
      <c r="D181" s="191"/>
      <c r="E181" s="191"/>
      <c r="F181" s="191"/>
      <c r="G181" s="191"/>
    </row>
    <row r="182" spans="1:7" ht="15.75">
      <c r="A182" s="191"/>
      <c r="B182" s="191"/>
      <c r="C182" s="191"/>
      <c r="D182" s="191"/>
      <c r="E182" s="191"/>
      <c r="F182" s="191"/>
      <c r="G182" s="191"/>
    </row>
    <row r="183" spans="1:7" ht="15.75">
      <c r="A183" s="191"/>
      <c r="B183" s="191"/>
      <c r="C183" s="191"/>
      <c r="D183" s="191"/>
      <c r="E183" s="191"/>
      <c r="F183" s="191"/>
      <c r="G183" s="191"/>
    </row>
    <row r="184" spans="1:7" ht="15.75">
      <c r="A184" s="191"/>
      <c r="B184" s="191"/>
      <c r="C184" s="191"/>
      <c r="D184" s="191"/>
      <c r="E184" s="191"/>
      <c r="F184" s="191"/>
      <c r="G184" s="191"/>
    </row>
    <row r="185" spans="1:7" ht="15.75">
      <c r="A185" s="191"/>
      <c r="B185" s="191"/>
      <c r="C185" s="191"/>
      <c r="D185" s="191"/>
      <c r="E185" s="191"/>
      <c r="F185" s="191"/>
      <c r="G185" s="191"/>
    </row>
    <row r="186" spans="1:7" ht="15.75">
      <c r="A186" s="191"/>
      <c r="B186" s="191"/>
      <c r="C186" s="191"/>
      <c r="D186" s="191"/>
      <c r="E186" s="191"/>
      <c r="F186" s="191"/>
      <c r="G186" s="191"/>
    </row>
    <row r="187" spans="1:7" ht="15.75">
      <c r="A187" s="191"/>
      <c r="B187" s="191"/>
      <c r="C187" s="191"/>
      <c r="D187" s="191"/>
      <c r="E187" s="191"/>
      <c r="F187" s="191"/>
      <c r="G187" s="191"/>
    </row>
    <row r="188" spans="1:7" ht="15.75">
      <c r="A188" s="191"/>
      <c r="B188" s="191"/>
      <c r="C188" s="191"/>
      <c r="D188" s="191"/>
      <c r="E188" s="191"/>
      <c r="F188" s="191"/>
      <c r="G188" s="191"/>
    </row>
    <row r="189" spans="1:7" ht="15.75">
      <c r="A189" s="191"/>
      <c r="B189" s="191"/>
      <c r="C189" s="191"/>
      <c r="D189" s="191"/>
      <c r="E189" s="191"/>
      <c r="F189" s="191"/>
      <c r="G189" s="191"/>
    </row>
    <row r="190" spans="1:7" ht="15.75">
      <c r="A190" s="191"/>
      <c r="B190" s="191"/>
      <c r="C190" s="191"/>
      <c r="D190" s="191"/>
      <c r="E190" s="191"/>
      <c r="F190" s="191"/>
      <c r="G190" s="191"/>
    </row>
    <row r="191" spans="1:7" ht="15.75">
      <c r="A191" s="191"/>
      <c r="B191" s="191"/>
      <c r="C191" s="191"/>
      <c r="D191" s="191"/>
      <c r="E191" s="191"/>
      <c r="F191" s="191"/>
      <c r="G191" s="191"/>
    </row>
    <row r="192" spans="1:7" ht="15.75">
      <c r="A192" s="191"/>
      <c r="B192" s="191"/>
      <c r="C192" s="191"/>
      <c r="D192" s="191"/>
      <c r="E192" s="191"/>
      <c r="F192" s="191"/>
      <c r="G192" s="191"/>
    </row>
    <row r="193" spans="1:7" ht="15.75">
      <c r="A193" s="191"/>
      <c r="B193" s="191"/>
      <c r="C193" s="191"/>
      <c r="D193" s="191"/>
      <c r="E193" s="191"/>
      <c r="F193" s="191"/>
      <c r="G193" s="191"/>
    </row>
    <row r="194" spans="1:7" ht="15.75">
      <c r="A194" s="191"/>
      <c r="B194" s="191"/>
      <c r="C194" s="191"/>
      <c r="D194" s="191"/>
      <c r="E194" s="191"/>
      <c r="F194" s="191"/>
      <c r="G194" s="191"/>
    </row>
    <row r="195" spans="1:7" ht="15.75">
      <c r="A195" s="191"/>
      <c r="B195" s="191"/>
      <c r="C195" s="191"/>
      <c r="D195" s="191"/>
      <c r="E195" s="191"/>
      <c r="F195" s="191"/>
      <c r="G195" s="191"/>
    </row>
    <row r="196" spans="1:7" ht="15.75">
      <c r="A196" s="191"/>
      <c r="B196" s="191"/>
      <c r="C196" s="191"/>
      <c r="D196" s="191"/>
      <c r="E196" s="191"/>
      <c r="F196" s="191"/>
      <c r="G196" s="191"/>
    </row>
    <row r="197" spans="1:7" ht="15.75">
      <c r="A197" s="191"/>
      <c r="B197" s="191"/>
      <c r="C197" s="191"/>
      <c r="D197" s="191"/>
      <c r="E197" s="191"/>
      <c r="F197" s="191"/>
      <c r="G197" s="191"/>
    </row>
    <row r="198" spans="1:7" ht="15.75">
      <c r="A198" s="191"/>
      <c r="B198" s="191"/>
      <c r="C198" s="191"/>
      <c r="D198" s="191"/>
      <c r="E198" s="191"/>
      <c r="F198" s="191"/>
      <c r="G198" s="191"/>
    </row>
    <row r="199" spans="1:7" ht="15.75">
      <c r="A199" s="191"/>
      <c r="B199" s="191"/>
      <c r="C199" s="191"/>
      <c r="D199" s="191"/>
      <c r="E199" s="191"/>
      <c r="F199" s="191"/>
      <c r="G199" s="191"/>
    </row>
    <row r="200" spans="1:7" ht="15.75">
      <c r="A200" s="191"/>
      <c r="B200" s="191"/>
      <c r="C200" s="191"/>
      <c r="D200" s="191"/>
      <c r="E200" s="191"/>
      <c r="F200" s="191"/>
      <c r="G200" s="191"/>
    </row>
    <row r="201" spans="1:7" ht="15.75">
      <c r="A201" s="191"/>
      <c r="B201" s="191"/>
      <c r="C201" s="191"/>
      <c r="D201" s="191"/>
      <c r="E201" s="191"/>
      <c r="F201" s="191"/>
      <c r="G201" s="191"/>
    </row>
    <row r="202" spans="1:7" ht="15.75">
      <c r="A202" s="191"/>
      <c r="B202" s="191"/>
      <c r="C202" s="191"/>
      <c r="D202" s="191"/>
      <c r="E202" s="191"/>
      <c r="F202" s="191"/>
      <c r="G202" s="191"/>
    </row>
    <row r="203" spans="1:7" ht="15.75">
      <c r="A203" s="191"/>
      <c r="B203" s="191"/>
      <c r="C203" s="191"/>
      <c r="D203" s="191"/>
      <c r="E203" s="191"/>
      <c r="F203" s="191"/>
      <c r="G203" s="191"/>
    </row>
    <row r="204" spans="1:7" ht="15.75">
      <c r="A204" s="191"/>
      <c r="B204" s="191"/>
      <c r="C204" s="191"/>
      <c r="D204" s="191"/>
      <c r="E204" s="191"/>
      <c r="F204" s="191"/>
      <c r="G204" s="191"/>
    </row>
    <row r="205" spans="1:7" ht="15.75">
      <c r="A205" s="191"/>
      <c r="B205" s="191"/>
      <c r="C205" s="191"/>
      <c r="D205" s="191"/>
      <c r="E205" s="191"/>
      <c r="F205" s="191"/>
      <c r="G205" s="191"/>
    </row>
    <row r="206" spans="1:7" ht="15.75">
      <c r="A206" s="191"/>
      <c r="B206" s="191"/>
      <c r="C206" s="191"/>
      <c r="D206" s="191"/>
      <c r="E206" s="191"/>
      <c r="F206" s="191"/>
      <c r="G206" s="191"/>
    </row>
    <row r="207" spans="1:7" ht="15.75">
      <c r="A207" s="191"/>
      <c r="B207" s="191"/>
      <c r="C207" s="191"/>
      <c r="D207" s="191"/>
      <c r="E207" s="191"/>
      <c r="F207" s="191"/>
      <c r="G207" s="191"/>
    </row>
    <row r="208" spans="1:7" ht="15.75">
      <c r="A208" s="191"/>
      <c r="B208" s="191"/>
      <c r="C208" s="191"/>
      <c r="D208" s="191"/>
      <c r="E208" s="191"/>
      <c r="F208" s="191"/>
      <c r="G208" s="191"/>
    </row>
    <row r="209" spans="1:7" ht="15.75">
      <c r="A209" s="191"/>
      <c r="B209" s="191"/>
      <c r="C209" s="191"/>
      <c r="D209" s="191"/>
      <c r="E209" s="191"/>
      <c r="F209" s="191"/>
      <c r="G209" s="191"/>
    </row>
    <row r="210" spans="1:7" ht="15.75">
      <c r="A210" s="191"/>
      <c r="B210" s="191"/>
      <c r="C210" s="191"/>
      <c r="D210" s="191"/>
      <c r="E210" s="191"/>
      <c r="F210" s="191"/>
      <c r="G210" s="191"/>
    </row>
    <row r="211" spans="1:7" ht="15.75">
      <c r="A211" s="191"/>
      <c r="B211" s="191"/>
      <c r="C211" s="191"/>
      <c r="D211" s="191"/>
      <c r="E211" s="191"/>
      <c r="F211" s="191"/>
      <c r="G211" s="191"/>
    </row>
    <row r="212" spans="1:7" ht="15.75">
      <c r="A212" s="191"/>
      <c r="B212" s="191"/>
      <c r="C212" s="191"/>
      <c r="D212" s="191"/>
      <c r="E212" s="191"/>
      <c r="F212" s="191"/>
      <c r="G212" s="191"/>
    </row>
    <row r="213" spans="1:7" ht="15.75">
      <c r="A213" s="191"/>
      <c r="B213" s="191"/>
      <c r="C213" s="191"/>
      <c r="D213" s="191"/>
      <c r="E213" s="191"/>
      <c r="F213" s="191"/>
      <c r="G213" s="191"/>
    </row>
    <row r="214" spans="1:7" ht="15.75">
      <c r="A214" s="191"/>
      <c r="B214" s="191"/>
      <c r="C214" s="191"/>
      <c r="D214" s="191"/>
      <c r="E214" s="191"/>
      <c r="F214" s="191"/>
      <c r="G214" s="191"/>
    </row>
    <row r="215" spans="1:7" ht="15.75">
      <c r="A215" s="191"/>
      <c r="B215" s="191"/>
      <c r="C215" s="191"/>
      <c r="D215" s="191"/>
      <c r="E215" s="191"/>
      <c r="F215" s="191"/>
      <c r="G215" s="191"/>
    </row>
    <row r="216" spans="1:7" ht="15.75">
      <c r="A216" s="191"/>
      <c r="B216" s="191"/>
      <c r="C216" s="191"/>
      <c r="D216" s="191"/>
      <c r="E216" s="191"/>
      <c r="F216" s="191"/>
      <c r="G216" s="191"/>
    </row>
    <row r="217" spans="1:7" ht="15.75">
      <c r="A217" s="191"/>
      <c r="B217" s="191"/>
      <c r="C217" s="191"/>
      <c r="D217" s="191"/>
      <c r="E217" s="191"/>
      <c r="F217" s="191"/>
      <c r="G217" s="191"/>
    </row>
    <row r="218" spans="1:7" ht="15.75">
      <c r="A218" s="191"/>
      <c r="B218" s="191"/>
      <c r="C218" s="191"/>
      <c r="D218" s="191"/>
      <c r="E218" s="191"/>
      <c r="F218" s="191"/>
      <c r="G218" s="191"/>
    </row>
    <row r="219" spans="1:7" ht="15.75">
      <c r="A219" s="191"/>
      <c r="B219" s="191"/>
      <c r="C219" s="191"/>
      <c r="D219" s="191"/>
      <c r="E219" s="191"/>
      <c r="F219" s="191"/>
      <c r="G219" s="191"/>
    </row>
    <row r="220" spans="1:7" ht="15.75">
      <c r="A220" s="191"/>
      <c r="B220" s="191"/>
      <c r="C220" s="191"/>
      <c r="D220" s="191"/>
      <c r="E220" s="191"/>
      <c r="F220" s="191"/>
      <c r="G220" s="191"/>
    </row>
    <row r="221" spans="1:7" ht="15.75">
      <c r="A221" s="191"/>
      <c r="B221" s="191"/>
      <c r="C221" s="191"/>
      <c r="D221" s="191"/>
      <c r="E221" s="191"/>
      <c r="F221" s="191"/>
      <c r="G221" s="191"/>
    </row>
    <row r="222" spans="1:7" ht="15.75">
      <c r="A222" s="191"/>
      <c r="B222" s="191"/>
      <c r="C222" s="191"/>
      <c r="D222" s="191"/>
      <c r="E222" s="191"/>
      <c r="F222" s="191"/>
      <c r="G222" s="191"/>
    </row>
    <row r="223" spans="1:7" ht="15.75">
      <c r="A223" s="191"/>
      <c r="B223" s="191"/>
      <c r="C223" s="191"/>
      <c r="D223" s="191"/>
      <c r="E223" s="191"/>
      <c r="F223" s="191"/>
      <c r="G223" s="191"/>
    </row>
    <row r="224" spans="1:7" ht="15.75">
      <c r="A224" s="191"/>
      <c r="B224" s="191"/>
      <c r="C224" s="191"/>
      <c r="D224" s="191"/>
      <c r="E224" s="191"/>
      <c r="F224" s="191"/>
      <c r="G224" s="191"/>
    </row>
    <row r="225" spans="1:7" ht="15.75">
      <c r="A225" s="191"/>
      <c r="B225" s="191"/>
      <c r="C225" s="191"/>
      <c r="D225" s="191"/>
      <c r="E225" s="191"/>
      <c r="F225" s="191"/>
      <c r="G225" s="191"/>
    </row>
    <row r="226" spans="1:7" ht="15.75">
      <c r="A226" s="191"/>
      <c r="B226" s="191"/>
      <c r="C226" s="191"/>
      <c r="D226" s="191"/>
      <c r="E226" s="191"/>
      <c r="F226" s="191"/>
      <c r="G226" s="191"/>
    </row>
    <row r="227" spans="1:7" ht="15.75">
      <c r="A227" s="191"/>
      <c r="B227" s="191"/>
      <c r="C227" s="191"/>
      <c r="D227" s="191"/>
      <c r="E227" s="191"/>
      <c r="F227" s="191"/>
      <c r="G227" s="191"/>
    </row>
    <row r="228" spans="1:7" ht="15.75">
      <c r="A228" s="191"/>
      <c r="B228" s="191"/>
      <c r="C228" s="191"/>
      <c r="D228" s="191"/>
      <c r="E228" s="191"/>
      <c r="F228" s="191"/>
      <c r="G228" s="191"/>
    </row>
    <row r="229" spans="1:7" ht="15.75">
      <c r="A229" s="191"/>
      <c r="B229" s="191"/>
      <c r="C229" s="191"/>
      <c r="D229" s="191"/>
      <c r="E229" s="191"/>
      <c r="F229" s="191"/>
      <c r="G229" s="191"/>
    </row>
    <row r="230" spans="1:7" ht="15.75">
      <c r="A230" s="191"/>
      <c r="B230" s="191"/>
      <c r="C230" s="191"/>
      <c r="D230" s="191"/>
      <c r="E230" s="191"/>
      <c r="F230" s="191"/>
      <c r="G230" s="191"/>
    </row>
    <row r="231" spans="1:7" ht="15.75">
      <c r="A231" s="191"/>
      <c r="B231" s="191"/>
      <c r="C231" s="191"/>
      <c r="D231" s="191"/>
      <c r="E231" s="191"/>
      <c r="F231" s="191"/>
      <c r="G231" s="191"/>
    </row>
    <row r="232" spans="1:7" ht="15.75">
      <c r="A232" s="191"/>
      <c r="B232" s="191"/>
      <c r="C232" s="191"/>
      <c r="D232" s="191"/>
      <c r="E232" s="191"/>
      <c r="F232" s="191"/>
      <c r="G232" s="191"/>
    </row>
    <row r="233" spans="1:7" ht="15.75">
      <c r="A233" s="191"/>
      <c r="B233" s="191"/>
      <c r="C233" s="191"/>
      <c r="D233" s="191"/>
      <c r="E233" s="191"/>
      <c r="F233" s="191"/>
      <c r="G233" s="191"/>
    </row>
    <row r="234" spans="1:7" ht="15.75">
      <c r="A234" s="191"/>
      <c r="B234" s="191"/>
      <c r="C234" s="191"/>
      <c r="D234" s="191"/>
      <c r="E234" s="191"/>
      <c r="F234" s="191"/>
      <c r="G234" s="191"/>
    </row>
    <row r="235" spans="1:7" ht="15.75">
      <c r="A235" s="191"/>
      <c r="B235" s="191"/>
      <c r="C235" s="191"/>
      <c r="D235" s="191"/>
      <c r="E235" s="191"/>
      <c r="F235" s="191"/>
      <c r="G235" s="191"/>
    </row>
    <row r="236" spans="1:7" ht="15.75">
      <c r="A236" s="191"/>
      <c r="B236" s="191"/>
      <c r="C236" s="191"/>
      <c r="D236" s="191"/>
      <c r="E236" s="191"/>
      <c r="F236" s="191"/>
      <c r="G236" s="191"/>
    </row>
    <row r="237" spans="1:7" ht="15.75">
      <c r="A237" s="191"/>
      <c r="B237" s="191"/>
      <c r="C237" s="191"/>
      <c r="D237" s="191"/>
      <c r="E237" s="191"/>
      <c r="F237" s="191"/>
      <c r="G237" s="191"/>
    </row>
    <row r="238" spans="1:7" ht="15.75">
      <c r="A238" s="191"/>
      <c r="B238" s="191"/>
      <c r="C238" s="191"/>
      <c r="D238" s="191"/>
      <c r="E238" s="191"/>
      <c r="F238" s="191"/>
      <c r="G238" s="191"/>
    </row>
    <row r="239" spans="1:7" ht="15.75">
      <c r="A239" s="191"/>
      <c r="B239" s="191"/>
      <c r="C239" s="191"/>
      <c r="D239" s="191"/>
      <c r="E239" s="191"/>
      <c r="F239" s="191"/>
      <c r="G239" s="191"/>
    </row>
    <row r="240" spans="1:7" ht="15.75">
      <c r="A240" s="191"/>
      <c r="B240" s="191"/>
      <c r="C240" s="191"/>
      <c r="D240" s="191"/>
      <c r="E240" s="191"/>
      <c r="F240" s="191"/>
      <c r="G240" s="191"/>
    </row>
    <row r="241" spans="1:7" ht="15.75">
      <c r="A241" s="191"/>
      <c r="B241" s="191"/>
      <c r="C241" s="191"/>
      <c r="D241" s="191"/>
      <c r="E241" s="191"/>
      <c r="F241" s="191"/>
      <c r="G241" s="191"/>
    </row>
    <row r="242" spans="1:7" ht="15.75">
      <c r="A242" s="191"/>
      <c r="B242" s="191"/>
      <c r="C242" s="191"/>
      <c r="D242" s="191"/>
      <c r="E242" s="191"/>
      <c r="F242" s="191"/>
      <c r="G242" s="191"/>
    </row>
    <row r="243" spans="1:7" ht="15.75">
      <c r="A243" s="191"/>
      <c r="B243" s="191"/>
      <c r="C243" s="191"/>
      <c r="D243" s="191"/>
      <c r="E243" s="191"/>
      <c r="F243" s="191"/>
      <c r="G243" s="191"/>
    </row>
    <row r="244" spans="1:7" ht="15.75">
      <c r="A244" s="191"/>
      <c r="B244" s="191"/>
      <c r="C244" s="191"/>
      <c r="D244" s="191"/>
      <c r="E244" s="191"/>
      <c r="F244" s="191"/>
      <c r="G244" s="191"/>
    </row>
    <row r="245" spans="1:7" ht="15.75">
      <c r="A245" s="191"/>
      <c r="B245" s="191"/>
      <c r="C245" s="191"/>
      <c r="D245" s="191"/>
      <c r="E245" s="191"/>
      <c r="F245" s="191"/>
      <c r="G245" s="191"/>
    </row>
    <row r="246" spans="1:7" ht="15.75">
      <c r="A246" s="191"/>
      <c r="B246" s="191"/>
      <c r="C246" s="191"/>
      <c r="D246" s="191"/>
      <c r="E246" s="191"/>
      <c r="F246" s="191"/>
      <c r="G246" s="191"/>
    </row>
    <row r="247" spans="1:7" ht="15.75">
      <c r="A247" s="191"/>
      <c r="B247" s="191"/>
      <c r="C247" s="191"/>
      <c r="D247" s="191"/>
      <c r="E247" s="191"/>
      <c r="F247" s="191"/>
      <c r="G247" s="191"/>
    </row>
    <row r="248" spans="1:7" ht="15.75">
      <c r="A248" s="191"/>
      <c r="B248" s="191"/>
      <c r="C248" s="191"/>
      <c r="D248" s="191"/>
      <c r="E248" s="191"/>
      <c r="F248" s="191"/>
      <c r="G248" s="191"/>
    </row>
    <row r="249" spans="1:7" ht="15.75">
      <c r="A249" s="191"/>
      <c r="B249" s="191"/>
      <c r="C249" s="191"/>
      <c r="D249" s="191"/>
      <c r="E249" s="191"/>
      <c r="F249" s="191"/>
      <c r="G249" s="191"/>
    </row>
    <row r="250" spans="1:7" ht="15.75">
      <c r="A250" s="191"/>
      <c r="B250" s="191"/>
      <c r="C250" s="191"/>
      <c r="D250" s="191"/>
      <c r="E250" s="191"/>
      <c r="F250" s="191"/>
      <c r="G250" s="191"/>
    </row>
    <row r="251" spans="1:7" ht="15.75">
      <c r="A251" s="191"/>
      <c r="B251" s="191"/>
      <c r="C251" s="191"/>
      <c r="D251" s="191"/>
      <c r="E251" s="191"/>
      <c r="F251" s="191"/>
      <c r="G251" s="191"/>
    </row>
    <row r="252" spans="1:7" ht="15.75">
      <c r="A252" s="191"/>
      <c r="B252" s="191"/>
      <c r="C252" s="191"/>
      <c r="D252" s="191"/>
      <c r="E252" s="191"/>
      <c r="F252" s="191"/>
      <c r="G252" s="191"/>
    </row>
    <row r="253" spans="1:7" ht="15.75">
      <c r="A253" s="191"/>
      <c r="B253" s="191"/>
      <c r="C253" s="191"/>
      <c r="D253" s="191"/>
      <c r="E253" s="191"/>
      <c r="F253" s="191"/>
      <c r="G253" s="191"/>
    </row>
    <row r="254" spans="1:7" ht="15.75">
      <c r="A254" s="191"/>
      <c r="B254" s="191"/>
      <c r="C254" s="191"/>
      <c r="D254" s="191"/>
      <c r="E254" s="191"/>
      <c r="F254" s="191"/>
      <c r="G254" s="191"/>
    </row>
    <row r="255" spans="1:7" ht="15.75">
      <c r="A255" s="191"/>
      <c r="B255" s="191"/>
      <c r="C255" s="191"/>
      <c r="D255" s="191"/>
      <c r="E255" s="191"/>
      <c r="F255" s="191"/>
      <c r="G255" s="191"/>
    </row>
    <row r="256" spans="1:7" ht="15.75">
      <c r="A256" s="191"/>
      <c r="B256" s="191"/>
      <c r="C256" s="191"/>
      <c r="D256" s="191"/>
      <c r="E256" s="191"/>
      <c r="F256" s="191"/>
      <c r="G256" s="191"/>
    </row>
    <row r="257" spans="1:7" ht="15.75">
      <c r="A257" s="191"/>
      <c r="B257" s="191"/>
      <c r="C257" s="191"/>
      <c r="D257" s="191"/>
      <c r="E257" s="191"/>
      <c r="F257" s="191"/>
      <c r="G257" s="191"/>
    </row>
    <row r="258" spans="1:7" ht="15.75">
      <c r="A258" s="191"/>
      <c r="B258" s="191"/>
      <c r="C258" s="191"/>
      <c r="D258" s="191"/>
      <c r="E258" s="191"/>
      <c r="F258" s="191"/>
      <c r="G258" s="191"/>
    </row>
    <row r="259" spans="1:7" ht="15.75">
      <c r="A259" s="191"/>
      <c r="B259" s="191"/>
      <c r="C259" s="191"/>
      <c r="D259" s="191"/>
      <c r="E259" s="191"/>
      <c r="F259" s="191"/>
      <c r="G259" s="191"/>
    </row>
    <row r="260" spans="1:7" ht="15.75">
      <c r="A260" s="191"/>
      <c r="B260" s="191"/>
      <c r="C260" s="191"/>
      <c r="D260" s="191"/>
      <c r="E260" s="191"/>
      <c r="F260" s="191"/>
      <c r="G260" s="191"/>
    </row>
    <row r="261" spans="1:7" ht="15.75">
      <c r="A261" s="191"/>
      <c r="B261" s="191"/>
      <c r="C261" s="191"/>
      <c r="D261" s="191"/>
      <c r="E261" s="191"/>
      <c r="F261" s="191"/>
      <c r="G261" s="191"/>
    </row>
    <row r="262" spans="1:7" ht="15.75">
      <c r="A262" s="191"/>
      <c r="B262" s="191"/>
      <c r="C262" s="191"/>
      <c r="D262" s="191"/>
      <c r="E262" s="191"/>
      <c r="F262" s="191"/>
      <c r="G262" s="191"/>
    </row>
    <row r="263" spans="1:7" ht="15.75">
      <c r="A263" s="191"/>
      <c r="B263" s="191"/>
      <c r="C263" s="191"/>
      <c r="D263" s="191"/>
      <c r="E263" s="191"/>
      <c r="F263" s="191"/>
      <c r="G263" s="191"/>
    </row>
    <row r="264" spans="1:7" ht="15.75">
      <c r="A264" s="191"/>
      <c r="B264" s="191"/>
      <c r="C264" s="191"/>
      <c r="D264" s="191"/>
      <c r="E264" s="191"/>
      <c r="F264" s="191"/>
      <c r="G264" s="191"/>
    </row>
    <row r="265" spans="1:7" ht="15.75">
      <c r="A265" s="191"/>
      <c r="B265" s="191"/>
      <c r="C265" s="191"/>
      <c r="D265" s="191"/>
      <c r="E265" s="191"/>
      <c r="F265" s="191"/>
      <c r="G265" s="191"/>
    </row>
    <row r="266" spans="1:7" ht="15.75">
      <c r="A266" s="191"/>
      <c r="B266" s="191"/>
      <c r="C266" s="191"/>
      <c r="D266" s="191"/>
      <c r="E266" s="191"/>
      <c r="F266" s="191"/>
      <c r="G266" s="191"/>
    </row>
    <row r="267" spans="1:7" ht="15.75">
      <c r="A267" s="191"/>
      <c r="B267" s="191"/>
      <c r="C267" s="191"/>
      <c r="D267" s="191"/>
      <c r="E267" s="191"/>
      <c r="F267" s="191"/>
      <c r="G267" s="191"/>
    </row>
    <row r="268" spans="1:7" ht="15.75">
      <c r="A268" s="191"/>
      <c r="B268" s="191"/>
      <c r="C268" s="191"/>
      <c r="D268" s="191"/>
      <c r="E268" s="191"/>
      <c r="F268" s="191"/>
      <c r="G268" s="191"/>
    </row>
    <row r="269" spans="1:7" ht="15.75">
      <c r="A269" s="191"/>
      <c r="B269" s="191"/>
      <c r="C269" s="191"/>
      <c r="D269" s="191"/>
      <c r="E269" s="191"/>
      <c r="F269" s="191"/>
      <c r="G269" s="191"/>
    </row>
    <row r="270" spans="1:7" ht="15.75">
      <c r="A270" s="191"/>
      <c r="B270" s="191"/>
      <c r="C270" s="191"/>
      <c r="D270" s="191"/>
      <c r="E270" s="191"/>
      <c r="F270" s="191"/>
      <c r="G270" s="191"/>
    </row>
    <row r="271" spans="1:7" ht="15.75">
      <c r="A271" s="191"/>
      <c r="B271" s="191"/>
      <c r="C271" s="191"/>
      <c r="D271" s="191"/>
      <c r="E271" s="191"/>
      <c r="F271" s="191"/>
      <c r="G271" s="191"/>
    </row>
    <row r="272" spans="1:7" ht="15.75">
      <c r="A272" s="191"/>
      <c r="B272" s="191"/>
      <c r="C272" s="191"/>
      <c r="D272" s="191"/>
      <c r="E272" s="191"/>
      <c r="F272" s="191"/>
      <c r="G272" s="191"/>
    </row>
    <row r="273" spans="1:7" ht="15.75">
      <c r="A273" s="191"/>
      <c r="B273" s="191"/>
      <c r="C273" s="191"/>
      <c r="D273" s="191"/>
      <c r="E273" s="191"/>
      <c r="F273" s="191"/>
      <c r="G273" s="191"/>
    </row>
    <row r="274" spans="1:7" ht="15.75">
      <c r="A274" s="191"/>
      <c r="B274" s="191"/>
      <c r="C274" s="191"/>
      <c r="D274" s="191"/>
      <c r="E274" s="191"/>
      <c r="F274" s="191"/>
      <c r="G274" s="191"/>
    </row>
    <row r="275" spans="1:7" ht="15.75">
      <c r="A275" s="191"/>
      <c r="B275" s="191"/>
      <c r="C275" s="191"/>
      <c r="D275" s="191"/>
      <c r="E275" s="191"/>
      <c r="F275" s="191"/>
      <c r="G275" s="191"/>
    </row>
    <row r="276" spans="1:7" ht="15.75">
      <c r="A276" s="191"/>
      <c r="B276" s="191"/>
      <c r="C276" s="191"/>
      <c r="D276" s="191"/>
      <c r="E276" s="191"/>
      <c r="F276" s="191"/>
      <c r="G276" s="191"/>
    </row>
    <row r="277" spans="1:7" ht="15.75">
      <c r="A277" s="191"/>
      <c r="B277" s="191"/>
      <c r="C277" s="191"/>
      <c r="D277" s="191"/>
      <c r="E277" s="191"/>
      <c r="F277" s="191"/>
      <c r="G277" s="191"/>
    </row>
    <row r="278" spans="1:7" ht="15.75">
      <c r="A278" s="191"/>
      <c r="B278" s="191"/>
      <c r="C278" s="191"/>
      <c r="D278" s="191"/>
      <c r="E278" s="191"/>
      <c r="F278" s="191"/>
      <c r="G278" s="191"/>
    </row>
    <row r="279" spans="1:7" ht="15.75">
      <c r="A279" s="191"/>
      <c r="B279" s="191"/>
      <c r="C279" s="191"/>
      <c r="D279" s="191"/>
      <c r="E279" s="191"/>
      <c r="F279" s="191"/>
      <c r="G279" s="191"/>
    </row>
    <row r="280" spans="1:7" ht="15.75">
      <c r="A280" s="191"/>
      <c r="B280" s="191"/>
      <c r="C280" s="191"/>
      <c r="D280" s="191"/>
      <c r="E280" s="191"/>
      <c r="F280" s="191"/>
      <c r="G280" s="191"/>
    </row>
    <row r="281" spans="1:7" ht="15.75">
      <c r="A281" s="191"/>
      <c r="B281" s="191"/>
      <c r="C281" s="191"/>
      <c r="D281" s="191"/>
      <c r="E281" s="191"/>
      <c r="F281" s="191"/>
      <c r="G281" s="191"/>
    </row>
    <row r="282" spans="1:7" ht="15.75">
      <c r="A282" s="191"/>
      <c r="B282" s="191"/>
      <c r="C282" s="191"/>
      <c r="D282" s="191"/>
      <c r="E282" s="191"/>
      <c r="F282" s="191"/>
      <c r="G282" s="191"/>
    </row>
    <row r="283" spans="1:7" ht="15.75">
      <c r="A283" s="191"/>
      <c r="B283" s="191"/>
      <c r="C283" s="191"/>
      <c r="D283" s="191"/>
      <c r="E283" s="191"/>
      <c r="F283" s="191"/>
      <c r="G283" s="191"/>
    </row>
    <row r="284" spans="1:7" ht="15.75">
      <c r="A284" s="191"/>
      <c r="B284" s="191"/>
      <c r="C284" s="191"/>
      <c r="D284" s="191"/>
      <c r="E284" s="191"/>
      <c r="F284" s="191"/>
      <c r="G284" s="191"/>
    </row>
    <row r="285" spans="1:7" ht="15.75">
      <c r="A285" s="191"/>
      <c r="B285" s="191"/>
      <c r="C285" s="191"/>
      <c r="D285" s="191"/>
      <c r="E285" s="191"/>
      <c r="F285" s="191"/>
      <c r="G285" s="191"/>
    </row>
    <row r="286" spans="1:7" ht="15.75">
      <c r="A286" s="191"/>
      <c r="B286" s="191"/>
      <c r="C286" s="191"/>
      <c r="D286" s="191"/>
      <c r="E286" s="191"/>
      <c r="F286" s="191"/>
      <c r="G286" s="191"/>
    </row>
    <row r="287" spans="1:7" ht="15.75">
      <c r="A287" s="191"/>
      <c r="B287" s="191"/>
      <c r="C287" s="191"/>
      <c r="D287" s="191"/>
      <c r="E287" s="191"/>
      <c r="F287" s="191"/>
      <c r="G287" s="191"/>
    </row>
    <row r="288" spans="1:7" ht="15.75">
      <c r="A288" s="191"/>
      <c r="B288" s="191"/>
      <c r="C288" s="191"/>
      <c r="D288" s="191"/>
      <c r="E288" s="191"/>
      <c r="F288" s="191"/>
      <c r="G288" s="191"/>
    </row>
    <row r="289" spans="1:7" ht="15.75">
      <c r="A289" s="191"/>
      <c r="B289" s="191"/>
      <c r="C289" s="191"/>
      <c r="D289" s="191"/>
      <c r="E289" s="191"/>
      <c r="F289" s="191"/>
      <c r="G289" s="191"/>
    </row>
    <row r="290" spans="1:7" ht="15.75">
      <c r="A290" s="191"/>
      <c r="B290" s="191"/>
      <c r="C290" s="191"/>
      <c r="D290" s="191"/>
      <c r="E290" s="191"/>
      <c r="F290" s="191"/>
      <c r="G290" s="191"/>
    </row>
    <row r="291" spans="1:7" ht="15.75">
      <c r="A291" s="191"/>
      <c r="B291" s="191"/>
      <c r="C291" s="191"/>
      <c r="D291" s="191"/>
      <c r="E291" s="191"/>
      <c r="F291" s="191"/>
      <c r="G291" s="191"/>
    </row>
    <row r="292" spans="1:7" ht="15.75">
      <c r="A292" s="191"/>
      <c r="B292" s="191"/>
      <c r="C292" s="191"/>
      <c r="D292" s="191"/>
      <c r="E292" s="191"/>
      <c r="F292" s="191"/>
      <c r="G292" s="191"/>
    </row>
  </sheetData>
  <sheetProtection/>
  <mergeCells count="1">
    <mergeCell ref="A68:E68"/>
  </mergeCells>
  <printOptions horizontalCentered="1" verticalCentered="1"/>
  <pageMargins left="0" right="0" top="0" bottom="0" header="0.5" footer="0.5"/>
  <pageSetup fitToHeight="1" fitToWidth="1" horizontalDpi="600" verticalDpi="600" orientation="portrait" paperSize="5" scale="98" r:id="rId2"/>
  <drawing r:id="rId1"/>
</worksheet>
</file>

<file path=xl/worksheets/sheet28.xml><?xml version="1.0" encoding="utf-8"?>
<worksheet xmlns="http://schemas.openxmlformats.org/spreadsheetml/2006/main" xmlns:r="http://schemas.openxmlformats.org/officeDocument/2006/relationships">
  <sheetPr codeName="Sheet54" transitionEvaluation="1">
    <pageSetUpPr fitToPage="1"/>
  </sheetPr>
  <dimension ref="A1:I68"/>
  <sheetViews>
    <sheetView defaultGridColor="0" zoomScale="87" zoomScaleNormal="87" zoomScalePageLayoutView="0" colorId="22" workbookViewId="0" topLeftCell="A7">
      <selection activeCell="F7" sqref="F7"/>
    </sheetView>
  </sheetViews>
  <sheetFormatPr defaultColWidth="8.5546875" defaultRowHeight="15"/>
  <cols>
    <col min="1" max="2" width="8.5546875" style="926" customWidth="1"/>
    <col min="3" max="3" width="7.6640625" style="926" customWidth="1"/>
    <col min="4" max="6" width="8.5546875" style="926" customWidth="1"/>
    <col min="7" max="7" width="22.88671875" style="926" customWidth="1"/>
    <col min="8" max="8" width="17.4453125" style="926" customWidth="1"/>
    <col min="9" max="9" width="3.21484375" style="926" customWidth="1"/>
    <col min="10" max="16384" width="8.5546875" style="926" customWidth="1"/>
  </cols>
  <sheetData>
    <row r="1" ht="36.75" customHeight="1">
      <c r="E1" s="927" t="s">
        <v>13</v>
      </c>
    </row>
    <row r="2" ht="39.75" customHeight="1">
      <c r="E2" s="927" t="s">
        <v>1132</v>
      </c>
    </row>
    <row r="3" ht="39.75" customHeight="1">
      <c r="E3" s="928" t="s">
        <v>14</v>
      </c>
    </row>
    <row r="4" ht="15.75">
      <c r="E4" s="928" t="s">
        <v>15</v>
      </c>
    </row>
    <row r="5" ht="33.75" customHeight="1">
      <c r="A5" s="929" t="s">
        <v>16</v>
      </c>
    </row>
    <row r="6" spans="1:8" ht="39.75" customHeight="1">
      <c r="A6" s="926" t="s">
        <v>17</v>
      </c>
      <c r="H6" s="930"/>
    </row>
    <row r="7" spans="1:8" ht="39.75" customHeight="1">
      <c r="A7" s="926" t="s">
        <v>18</v>
      </c>
      <c r="F7" s="933" t="s">
        <v>145</v>
      </c>
      <c r="H7" s="930"/>
    </row>
    <row r="8" spans="2:8" ht="39.75" customHeight="1">
      <c r="B8" s="929" t="s">
        <v>19</v>
      </c>
      <c r="D8" s="926" t="s">
        <v>20</v>
      </c>
      <c r="H8" s="930"/>
    </row>
    <row r="9" spans="1:8" ht="39.75" customHeight="1">
      <c r="A9" s="949" t="s">
        <v>1133</v>
      </c>
      <c r="H9" s="930"/>
    </row>
    <row r="10" ht="39.75" customHeight="1">
      <c r="A10" s="926" t="s">
        <v>21</v>
      </c>
    </row>
    <row r="11" spans="1:9" ht="15.75">
      <c r="A11" s="926" t="s">
        <v>22</v>
      </c>
      <c r="H11" s="931"/>
      <c r="I11" s="930" t="str">
        <f>IF('[2]Sheet 22'!I30="","%","")</f>
        <v>%</v>
      </c>
    </row>
    <row r="19" spans="1:8" ht="15.75">
      <c r="A19" s="930"/>
      <c r="B19" s="930"/>
      <c r="C19" s="930"/>
      <c r="D19" s="930"/>
      <c r="E19" s="930"/>
      <c r="F19" s="930"/>
      <c r="G19" s="930"/>
      <c r="H19" s="930"/>
    </row>
    <row r="20" spans="1:8" ht="4.5" customHeight="1" thickBot="1">
      <c r="A20" s="932"/>
      <c r="B20" s="932"/>
      <c r="C20" s="932"/>
      <c r="D20" s="932"/>
      <c r="E20" s="932"/>
      <c r="F20" s="932"/>
      <c r="G20" s="932"/>
      <c r="H20" s="932"/>
    </row>
    <row r="21" spans="1:8" ht="4.5" customHeight="1">
      <c r="A21" s="930"/>
      <c r="B21" s="930"/>
      <c r="C21" s="930"/>
      <c r="D21" s="930"/>
      <c r="E21" s="930"/>
      <c r="F21" s="930"/>
      <c r="G21" s="930"/>
      <c r="H21" s="930"/>
    </row>
    <row r="22" ht="39.75" customHeight="1">
      <c r="A22" s="929" t="s">
        <v>23</v>
      </c>
    </row>
    <row r="23" spans="1:8" ht="39.75" customHeight="1">
      <c r="A23" s="926" t="s">
        <v>17</v>
      </c>
      <c r="H23" s="930"/>
    </row>
    <row r="24" spans="1:8" ht="39.75" customHeight="1">
      <c r="A24" s="926" t="s">
        <v>24</v>
      </c>
      <c r="H24" s="930"/>
    </row>
    <row r="25" spans="2:8" ht="39.75" customHeight="1">
      <c r="B25" s="929" t="s">
        <v>19</v>
      </c>
      <c r="D25" s="926" t="s">
        <v>20</v>
      </c>
      <c r="F25" s="933" t="s">
        <v>145</v>
      </c>
      <c r="H25" s="930"/>
    </row>
    <row r="26" spans="1:8" ht="39.75" customHeight="1">
      <c r="A26" s="949" t="s">
        <v>1133</v>
      </c>
      <c r="H26" s="930"/>
    </row>
    <row r="27" ht="39.75" customHeight="1">
      <c r="A27" s="926" t="s">
        <v>21</v>
      </c>
    </row>
    <row r="28" spans="1:9" ht="13.5" customHeight="1">
      <c r="A28" s="926" t="s">
        <v>22</v>
      </c>
      <c r="H28" s="930"/>
      <c r="I28" s="926" t="s">
        <v>25</v>
      </c>
    </row>
    <row r="57" spans="1:9" ht="15.75">
      <c r="A57" s="1023" t="s">
        <v>26</v>
      </c>
      <c r="B57" s="1023"/>
      <c r="C57" s="1023"/>
      <c r="D57" s="1023"/>
      <c r="E57" s="1023"/>
      <c r="F57" s="1023"/>
      <c r="G57" s="1023"/>
      <c r="H57" s="1023"/>
      <c r="I57" s="1023"/>
    </row>
    <row r="68" spans="1:9" ht="15.75">
      <c r="A68" s="1023"/>
      <c r="B68" s="1023"/>
      <c r="C68" s="1023"/>
      <c r="D68" s="1023"/>
      <c r="E68" s="1023"/>
      <c r="F68" s="1023"/>
      <c r="G68" s="1023"/>
      <c r="H68" s="1023"/>
      <c r="I68" s="1023"/>
    </row>
  </sheetData>
  <sheetProtection/>
  <mergeCells count="2">
    <mergeCell ref="A68:I68"/>
    <mergeCell ref="A57:I57"/>
  </mergeCells>
  <printOptions/>
  <pageMargins left="0.5" right="0.5" top="0.5" bottom="0.5" header="0.5" footer="0.5"/>
  <pageSetup fitToHeight="1" fitToWidth="1" horizontalDpi="600" verticalDpi="600" orientation="portrait" paperSize="5" scale="76" r:id="rId1"/>
</worksheet>
</file>

<file path=xl/worksheets/sheet29.xml><?xml version="1.0" encoding="utf-8"?>
<worksheet xmlns="http://schemas.openxmlformats.org/spreadsheetml/2006/main" xmlns:r="http://schemas.openxmlformats.org/officeDocument/2006/relationships">
  <sheetPr codeName="Sheet32"/>
  <dimension ref="A1:J40"/>
  <sheetViews>
    <sheetView showGridLines="0" zoomScalePageLayoutView="0" workbookViewId="0" topLeftCell="A11">
      <selection activeCell="H24" sqref="H24"/>
    </sheetView>
  </sheetViews>
  <sheetFormatPr defaultColWidth="8.88671875" defaultRowHeight="15"/>
  <cols>
    <col min="1" max="2" width="17.77734375" style="0" customWidth="1"/>
    <col min="3" max="3" width="9.3359375" style="0" customWidth="1"/>
    <col min="4" max="4" width="9.77734375" style="0" customWidth="1"/>
    <col min="5" max="5" width="0.671875" style="0" customWidth="1"/>
    <col min="6" max="6" width="13.77734375" style="0" customWidth="1"/>
    <col min="7" max="7" width="0.671875" style="0" customWidth="1"/>
    <col min="8" max="8" width="13.77734375" style="0" customWidth="1"/>
    <col min="9" max="9" width="12.88671875" style="0" customWidth="1"/>
    <col min="10" max="10" width="15.6640625" style="0" customWidth="1"/>
  </cols>
  <sheetData>
    <row r="1" spans="1:8" ht="22.5">
      <c r="A1" s="151" t="s">
        <v>765</v>
      </c>
      <c r="B1" s="151"/>
      <c r="C1" s="151"/>
      <c r="D1" s="125"/>
      <c r="E1" s="94"/>
      <c r="F1" s="94"/>
      <c r="G1" s="94"/>
      <c r="H1" s="94"/>
    </row>
    <row r="2" spans="1:8" ht="21.75" customHeight="1">
      <c r="A2" s="167" t="s">
        <v>766</v>
      </c>
      <c r="B2" s="167"/>
      <c r="C2" s="167"/>
      <c r="D2" s="125"/>
      <c r="E2" s="94"/>
      <c r="F2" s="94"/>
      <c r="G2" s="94"/>
      <c r="H2" s="94"/>
    </row>
    <row r="3" spans="1:8" ht="18.75" customHeight="1">
      <c r="A3" s="152"/>
      <c r="B3" s="152"/>
      <c r="C3" s="152"/>
      <c r="D3" s="69"/>
      <c r="E3" s="69"/>
      <c r="F3" s="69"/>
      <c r="G3" s="69"/>
      <c r="H3" s="69"/>
    </row>
    <row r="4" spans="1:8" ht="4.5" customHeight="1">
      <c r="A4" s="58"/>
      <c r="B4" s="58"/>
      <c r="C4" s="58"/>
      <c r="D4" s="58"/>
      <c r="E4" s="58"/>
      <c r="F4" s="58"/>
      <c r="G4" s="58"/>
      <c r="H4" s="58"/>
    </row>
    <row r="5" spans="1:8" ht="10.5" customHeight="1">
      <c r="A5" s="60"/>
      <c r="B5" s="60"/>
      <c r="C5" s="60"/>
      <c r="D5" s="89"/>
      <c r="E5" s="89"/>
      <c r="F5" s="89"/>
      <c r="G5" s="89"/>
      <c r="H5" s="60"/>
    </row>
    <row r="6" spans="1:8" ht="15" customHeight="1">
      <c r="A6" s="137"/>
      <c r="B6" s="137"/>
      <c r="C6" s="137"/>
      <c r="D6" s="139"/>
      <c r="E6" s="89"/>
      <c r="F6" s="119" t="s">
        <v>364</v>
      </c>
      <c r="G6" s="119"/>
      <c r="H6" s="120" t="s">
        <v>365</v>
      </c>
    </row>
    <row r="7" spans="1:8" ht="13.5" customHeight="1">
      <c r="A7" s="58"/>
      <c r="B7" s="58"/>
      <c r="C7" s="58"/>
      <c r="D7" s="140"/>
      <c r="E7" s="72"/>
      <c r="F7" s="140"/>
      <c r="G7" s="72"/>
      <c r="H7" s="150"/>
    </row>
    <row r="8" spans="1:8" ht="4.5" customHeight="1">
      <c r="A8" s="58"/>
      <c r="B8" s="58"/>
      <c r="C8" s="58"/>
      <c r="D8" s="72"/>
      <c r="E8" s="72"/>
      <c r="F8" s="72"/>
      <c r="G8" s="72"/>
      <c r="H8" s="58"/>
    </row>
    <row r="9" spans="1:8" ht="24" customHeight="1">
      <c r="A9" s="124" t="str">
        <f>+"1. Balance January 1, "&amp;+'sheet 1'!$BX$2</f>
        <v>1. Balance January 1, 2013</v>
      </c>
      <c r="B9" s="124"/>
      <c r="C9" s="124"/>
      <c r="D9" s="122"/>
      <c r="E9" s="72"/>
      <c r="F9" s="250" t="s">
        <v>633</v>
      </c>
      <c r="G9" s="121"/>
      <c r="H9" s="251" t="s">
        <v>633</v>
      </c>
    </row>
    <row r="10" spans="1:8" ht="24" customHeight="1">
      <c r="A10" s="146" t="s">
        <v>767</v>
      </c>
      <c r="B10" s="146"/>
      <c r="C10" s="146"/>
      <c r="D10" s="168"/>
      <c r="E10" s="72"/>
      <c r="F10" s="816">
        <v>520.26</v>
      </c>
      <c r="G10" s="121"/>
      <c r="H10" s="251" t="s">
        <v>633</v>
      </c>
    </row>
    <row r="11" spans="1:8" ht="24" customHeight="1">
      <c r="A11" s="146" t="s">
        <v>768</v>
      </c>
      <c r="B11" s="146"/>
      <c r="C11" s="146"/>
      <c r="D11" s="168"/>
      <c r="E11" s="72"/>
      <c r="F11" s="250" t="s">
        <v>633</v>
      </c>
      <c r="G11" s="121"/>
      <c r="H11" s="753">
        <v>0</v>
      </c>
    </row>
    <row r="12" spans="1:8" ht="24" customHeight="1">
      <c r="A12" s="182" t="s">
        <v>769</v>
      </c>
      <c r="B12" s="182"/>
      <c r="C12" s="182"/>
      <c r="D12" s="134"/>
      <c r="E12" s="72"/>
      <c r="F12" s="491">
        <v>250</v>
      </c>
      <c r="G12" s="121"/>
      <c r="H12" s="251" t="s">
        <v>633</v>
      </c>
    </row>
    <row r="13" spans="1:9" ht="24" customHeight="1">
      <c r="A13" s="182" t="s">
        <v>770</v>
      </c>
      <c r="B13" s="182"/>
      <c r="C13" s="182"/>
      <c r="D13" s="168"/>
      <c r="E13" s="72"/>
      <c r="F13" s="491">
        <v>14250</v>
      </c>
      <c r="G13" s="121"/>
      <c r="H13" s="251" t="s">
        <v>633</v>
      </c>
      <c r="I13" s="231"/>
    </row>
    <row r="14" spans="1:8" ht="24" customHeight="1">
      <c r="A14" s="182" t="s">
        <v>771</v>
      </c>
      <c r="B14" s="182"/>
      <c r="C14" s="182"/>
      <c r="D14" s="168"/>
      <c r="E14" s="72"/>
      <c r="F14" s="491"/>
      <c r="G14" s="121"/>
      <c r="H14" s="251" t="s">
        <v>633</v>
      </c>
    </row>
    <row r="15" spans="1:9" ht="24" customHeight="1">
      <c r="A15" s="182" t="s">
        <v>146</v>
      </c>
      <c r="B15" s="182"/>
      <c r="C15" s="182"/>
      <c r="D15" s="168"/>
      <c r="E15" s="72"/>
      <c r="F15" s="491">
        <v>750</v>
      </c>
      <c r="G15" s="481"/>
      <c r="H15" s="399"/>
      <c r="I15" s="197"/>
    </row>
    <row r="16" spans="1:8" ht="24" customHeight="1">
      <c r="A16" s="182" t="s">
        <v>773</v>
      </c>
      <c r="B16" s="182"/>
      <c r="C16" s="182"/>
      <c r="D16" s="168"/>
      <c r="E16" s="72"/>
      <c r="F16" s="491"/>
      <c r="G16" s="481"/>
      <c r="H16" s="399"/>
    </row>
    <row r="17" spans="1:9" ht="24" customHeight="1">
      <c r="A17" s="182" t="s">
        <v>774</v>
      </c>
      <c r="B17" s="182"/>
      <c r="C17" s="182"/>
      <c r="D17" s="168"/>
      <c r="E17" s="72"/>
      <c r="F17" s="250" t="s">
        <v>633</v>
      </c>
      <c r="G17" s="121"/>
      <c r="H17" s="399"/>
      <c r="I17" s="231"/>
    </row>
    <row r="18" spans="1:9" ht="24" customHeight="1">
      <c r="A18" s="146" t="str">
        <f>+"8. Sr. Citizens Deductions Disallowed by Tax Collector "&amp;+'sheet 1'!$BX$3&amp;+" Taxes"</f>
        <v>8. Sr. Citizens Deductions Disallowed by Tax Collector 2012 Taxes</v>
      </c>
      <c r="B18" s="182"/>
      <c r="C18" s="182"/>
      <c r="D18" s="168"/>
      <c r="E18" s="72"/>
      <c r="F18" s="250" t="s">
        <v>633</v>
      </c>
      <c r="G18" s="121"/>
      <c r="H18" s="399"/>
      <c r="I18" s="231"/>
    </row>
    <row r="19" spans="1:8" ht="24" customHeight="1">
      <c r="A19" s="181" t="s">
        <v>775</v>
      </c>
      <c r="B19" s="181"/>
      <c r="C19" s="181"/>
      <c r="D19" s="126"/>
      <c r="E19" s="72"/>
      <c r="F19" s="250" t="s">
        <v>633</v>
      </c>
      <c r="G19" s="121"/>
      <c r="H19" s="384">
        <v>14500</v>
      </c>
    </row>
    <row r="20" spans="1:8" ht="24" customHeight="1">
      <c r="A20" s="182" t="s">
        <v>147</v>
      </c>
      <c r="B20" s="181"/>
      <c r="C20" s="181"/>
      <c r="D20" s="168"/>
      <c r="E20" s="72"/>
      <c r="F20" s="491"/>
      <c r="G20" s="472"/>
      <c r="H20" s="384"/>
    </row>
    <row r="21" spans="1:10" ht="24" customHeight="1">
      <c r="A21" s="181" t="s">
        <v>777</v>
      </c>
      <c r="B21" s="181"/>
      <c r="C21" s="181"/>
      <c r="D21" s="168"/>
      <c r="E21" s="72"/>
      <c r="F21" s="491"/>
      <c r="G21" s="472"/>
      <c r="H21" s="384"/>
      <c r="J21" s="231"/>
    </row>
    <row r="22" spans="1:10" ht="24" customHeight="1">
      <c r="A22" s="124" t="str">
        <f>+"12. Balance December 31, "&amp;+'sheet 1'!$BX$2</f>
        <v>12. Balance December 31, 2013</v>
      </c>
      <c r="B22" s="181"/>
      <c r="C22" s="181"/>
      <c r="D22" s="134"/>
      <c r="E22" s="72"/>
      <c r="F22" s="250" t="s">
        <v>633</v>
      </c>
      <c r="G22" s="121"/>
      <c r="H22" s="251" t="s">
        <v>633</v>
      </c>
      <c r="I22" s="230">
        <f>SUM(F9:F21)</f>
        <v>15770.26</v>
      </c>
      <c r="J22" s="230">
        <f>SUM(H9:H21)</f>
        <v>14500</v>
      </c>
    </row>
    <row r="23" spans="1:10" ht="24" customHeight="1">
      <c r="A23" s="146" t="s">
        <v>767</v>
      </c>
      <c r="B23" s="146"/>
      <c r="C23" s="146"/>
      <c r="D23" s="134"/>
      <c r="E23" s="72"/>
      <c r="F23" s="250" t="s">
        <v>633</v>
      </c>
      <c r="G23" s="121"/>
      <c r="H23" s="482">
        <f>IF(J24&gt;0,I22-J22,0)</f>
        <v>1270.2600000000002</v>
      </c>
      <c r="I23" s="231"/>
      <c r="J23" s="200"/>
    </row>
    <row r="24" spans="1:10" ht="24" customHeight="1">
      <c r="A24" s="146" t="s">
        <v>768</v>
      </c>
      <c r="B24" s="146"/>
      <c r="C24" s="146"/>
      <c r="D24" s="134"/>
      <c r="E24" s="72"/>
      <c r="F24" s="756">
        <f>IF(J24&lt;0,J22-I22,0)</f>
        <v>0</v>
      </c>
      <c r="G24" s="121"/>
      <c r="H24" s="761" t="s">
        <v>633</v>
      </c>
      <c r="J24" s="231">
        <f>I22-J22</f>
        <v>1270.2600000000002</v>
      </c>
    </row>
    <row r="25" spans="1:10" ht="24" customHeight="1">
      <c r="A25" s="123"/>
      <c r="B25" s="123"/>
      <c r="C25" s="123"/>
      <c r="D25" s="89"/>
      <c r="E25" s="72"/>
      <c r="F25" s="481">
        <f>SUM(F9:F24)</f>
        <v>15770.26</v>
      </c>
      <c r="G25" s="481"/>
      <c r="H25" s="487">
        <f>SUM(H9:H24)</f>
        <v>15770.26</v>
      </c>
      <c r="J25" s="197"/>
    </row>
    <row r="26" spans="1:8" ht="4.5" customHeight="1">
      <c r="A26" s="60"/>
      <c r="B26" s="60"/>
      <c r="C26" s="60"/>
      <c r="D26" s="89"/>
      <c r="E26" s="58"/>
      <c r="F26" s="58"/>
      <c r="G26" s="58"/>
      <c r="H26" s="58"/>
    </row>
    <row r="27" spans="1:8" ht="27" customHeight="1">
      <c r="A27" s="130"/>
      <c r="B27" s="130"/>
      <c r="C27" s="130"/>
      <c r="D27" s="60"/>
      <c r="E27" s="60"/>
      <c r="F27" s="60"/>
      <c r="G27" s="60"/>
      <c r="H27" s="60"/>
    </row>
    <row r="28" spans="1:8" ht="27" customHeight="1">
      <c r="A28" s="144" t="s">
        <v>778</v>
      </c>
      <c r="B28" s="144"/>
      <c r="C28" s="144"/>
      <c r="D28" s="60"/>
      <c r="E28" s="60"/>
      <c r="F28" s="199"/>
      <c r="G28" s="60"/>
      <c r="H28" s="198"/>
    </row>
    <row r="29" spans="1:8" ht="27" customHeight="1">
      <c r="A29" s="195" t="str">
        <f>+'sheet 1'!$BX$2&amp;+" Senior Citizens and Veterans Deductions Allowed"</f>
        <v>2013 Senior Citizens and Veterans Deductions Allowed</v>
      </c>
      <c r="B29" s="195"/>
      <c r="C29" s="195"/>
      <c r="D29" s="60"/>
      <c r="E29" s="60"/>
      <c r="F29" s="60"/>
      <c r="G29" s="60"/>
      <c r="H29" s="60"/>
    </row>
    <row r="30" spans="1:8" ht="27" customHeight="1">
      <c r="A30" s="144" t="s">
        <v>792</v>
      </c>
      <c r="B30" s="527">
        <f>F12</f>
        <v>250</v>
      </c>
      <c r="C30" s="144"/>
      <c r="D30" s="60"/>
      <c r="E30" s="60"/>
      <c r="F30" s="60"/>
      <c r="G30" s="60"/>
      <c r="H30" s="60"/>
    </row>
    <row r="31" spans="1:8" ht="27" customHeight="1">
      <c r="A31" s="144" t="s">
        <v>793</v>
      </c>
      <c r="B31" s="527">
        <f>F13</f>
        <v>14250</v>
      </c>
      <c r="C31" s="144"/>
      <c r="D31" s="60"/>
      <c r="E31" s="60"/>
      <c r="F31" s="60"/>
      <c r="G31" s="60"/>
      <c r="H31" s="60"/>
    </row>
    <row r="32" spans="1:8" ht="27" customHeight="1">
      <c r="A32" s="144" t="s">
        <v>148</v>
      </c>
      <c r="B32" s="528">
        <f>F14+F15</f>
        <v>750</v>
      </c>
      <c r="C32" s="144"/>
      <c r="D32" s="60"/>
      <c r="E32" s="60"/>
      <c r="F32" s="60"/>
      <c r="G32" s="60"/>
      <c r="H32" s="60"/>
    </row>
    <row r="33" spans="1:8" ht="27" customHeight="1">
      <c r="A33" s="144" t="s">
        <v>794</v>
      </c>
      <c r="B33" s="527">
        <f>SUM(B30:B32)</f>
        <v>15250</v>
      </c>
      <c r="C33" s="144"/>
      <c r="D33" s="60"/>
      <c r="E33" s="60"/>
      <c r="F33" s="60"/>
      <c r="G33" s="60"/>
      <c r="H33" s="60"/>
    </row>
    <row r="34" spans="1:8" ht="27" customHeight="1">
      <c r="A34" s="144" t="s">
        <v>101</v>
      </c>
      <c r="B34" s="528">
        <f>H17+H20</f>
        <v>0</v>
      </c>
      <c r="C34" s="144"/>
      <c r="D34" s="60"/>
      <c r="E34" s="60"/>
      <c r="F34" s="60"/>
      <c r="G34" s="60"/>
      <c r="H34" s="60"/>
    </row>
    <row r="35" spans="1:8" ht="27" customHeight="1" thickBot="1">
      <c r="A35" s="144" t="s">
        <v>795</v>
      </c>
      <c r="B35" s="529">
        <f>B33-B34</f>
        <v>15250</v>
      </c>
      <c r="C35" s="144"/>
      <c r="D35" s="60"/>
      <c r="E35" s="60"/>
      <c r="F35" s="60"/>
      <c r="G35" s="60"/>
      <c r="H35" s="60"/>
    </row>
    <row r="36" spans="1:8" ht="27" customHeight="1" thickTop="1">
      <c r="A36" s="144"/>
      <c r="B36" s="144"/>
      <c r="C36" s="144"/>
      <c r="D36" s="60"/>
      <c r="E36" s="60"/>
      <c r="F36" s="60"/>
      <c r="G36" s="60"/>
      <c r="H36" s="60"/>
    </row>
    <row r="37" spans="1:8" ht="27" customHeight="1">
      <c r="A37" s="144"/>
      <c r="B37" s="144"/>
      <c r="C37" s="144"/>
      <c r="D37" s="60"/>
      <c r="E37" s="60"/>
      <c r="F37" s="60"/>
      <c r="G37" s="60"/>
      <c r="H37" s="60"/>
    </row>
    <row r="38" spans="1:8" ht="27" customHeight="1">
      <c r="A38" s="144"/>
      <c r="B38" s="144"/>
      <c r="C38" s="144"/>
      <c r="D38" s="60"/>
      <c r="E38" s="60"/>
      <c r="F38" s="60"/>
      <c r="G38" s="60"/>
      <c r="H38" s="60"/>
    </row>
    <row r="39" spans="1:3" ht="27" customHeight="1">
      <c r="A39" s="194"/>
      <c r="B39" s="194"/>
      <c r="C39" s="194"/>
    </row>
    <row r="40" spans="1:8" ht="27" customHeight="1">
      <c r="A40" s="1023" t="s">
        <v>796</v>
      </c>
      <c r="B40" s="1023"/>
      <c r="C40" s="1023"/>
      <c r="D40" s="1023"/>
      <c r="E40" s="1023"/>
      <c r="F40" s="1023"/>
      <c r="G40" s="1023"/>
      <c r="H40" s="1023"/>
    </row>
    <row r="41" ht="27" customHeight="1"/>
    <row r="42" ht="27" customHeight="1"/>
    <row r="43" ht="27" customHeight="1"/>
    <row r="44" ht="27" customHeight="1"/>
    <row r="45" ht="27" customHeight="1"/>
  </sheetData>
  <sheetProtection/>
  <mergeCells count="1">
    <mergeCell ref="A40:H40"/>
  </mergeCells>
  <printOptions horizontalCentered="1" verticalCentered="1"/>
  <pageMargins left="0" right="0" top="0" bottom="0"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codeName="Sheet4" transitionEvaluation="1"/>
  <dimension ref="A2:AS97"/>
  <sheetViews>
    <sheetView zoomScale="87" zoomScaleNormal="87" zoomScalePageLayoutView="0" workbookViewId="0" topLeftCell="A1">
      <selection activeCell="D4" sqref="D4"/>
    </sheetView>
  </sheetViews>
  <sheetFormatPr defaultColWidth="9.77734375" defaultRowHeight="15"/>
  <cols>
    <col min="1" max="1" width="1.77734375" style="0" customWidth="1"/>
    <col min="2" max="2" width="0.88671875" style="0" customWidth="1"/>
    <col min="3" max="41" width="1.77734375" style="0" customWidth="1"/>
    <col min="42" max="42" width="0.88671875" style="0" customWidth="1"/>
    <col min="43" max="113" width="1.77734375" style="0" customWidth="1"/>
  </cols>
  <sheetData>
    <row r="2" spans="2:42" ht="10.5" customHeigh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row>
    <row r="3" spans="2:42" ht="5.25" customHeight="1">
      <c r="B3" s="87"/>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89"/>
    </row>
    <row r="4" spans="2:42" ht="15">
      <c r="B4" s="87"/>
      <c r="C4" s="87"/>
      <c r="AO4" s="89"/>
      <c r="AP4" s="89"/>
    </row>
    <row r="5" spans="2:42" ht="23.25">
      <c r="B5" s="87"/>
      <c r="C5" s="87"/>
      <c r="D5" s="90" t="s">
        <v>322</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89"/>
      <c r="AP5" s="89"/>
    </row>
    <row r="6" spans="2:42" ht="23.25">
      <c r="B6" s="87"/>
      <c r="C6" s="87"/>
      <c r="D6" s="90" t="s">
        <v>323</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89"/>
      <c r="AP6" s="89"/>
    </row>
    <row r="7" spans="2:42" ht="15">
      <c r="B7" s="87"/>
      <c r="C7" s="87"/>
      <c r="AO7" s="89"/>
      <c r="AP7" s="89"/>
    </row>
    <row r="8" spans="2:42" ht="15">
      <c r="B8" s="87"/>
      <c r="C8" s="87"/>
      <c r="AO8" s="89"/>
      <c r="AP8" s="89"/>
    </row>
    <row r="9" spans="2:42" ht="5.25" customHeight="1">
      <c r="B9" s="87"/>
      <c r="C9" s="87"/>
      <c r="M9" s="91"/>
      <c r="N9" s="91"/>
      <c r="O9" s="91"/>
      <c r="P9" s="91"/>
      <c r="Q9" s="91"/>
      <c r="R9" s="91"/>
      <c r="S9" s="91"/>
      <c r="T9" s="91"/>
      <c r="U9" s="91"/>
      <c r="V9" s="91"/>
      <c r="W9" s="91"/>
      <c r="X9" s="91"/>
      <c r="Y9" s="91"/>
      <c r="Z9" s="91"/>
      <c r="AA9" s="91"/>
      <c r="AB9" s="91"/>
      <c r="AC9" s="91"/>
      <c r="AD9" s="91"/>
      <c r="AO9" s="89"/>
      <c r="AP9" s="89"/>
    </row>
    <row r="10" spans="2:42" ht="15">
      <c r="B10" s="87"/>
      <c r="C10" s="87"/>
      <c r="AO10" s="89"/>
      <c r="AP10" s="89"/>
    </row>
    <row r="11" spans="2:42" ht="15">
      <c r="B11" s="87"/>
      <c r="C11" s="87"/>
      <c r="AO11" s="89"/>
      <c r="AP11" s="89"/>
    </row>
    <row r="12" spans="2:42" ht="20.25">
      <c r="B12" s="87"/>
      <c r="C12" s="87"/>
      <c r="D12" s="93" t="s">
        <v>324</v>
      </c>
      <c r="L12" s="88"/>
      <c r="AO12" s="89"/>
      <c r="AP12" s="89"/>
    </row>
    <row r="13" spans="2:42" ht="18.75">
      <c r="B13" s="87"/>
      <c r="C13" s="87"/>
      <c r="D13" s="93" t="s">
        <v>325</v>
      </c>
      <c r="AO13" s="89"/>
      <c r="AP13" s="89"/>
    </row>
    <row r="14" spans="2:42" ht="18.75">
      <c r="B14" s="87"/>
      <c r="C14" s="87"/>
      <c r="D14" s="93" t="str">
        <f>"expenditures for construction code operations for fiscal year "&amp;+'sheet 1'!$BX$2&amp;+" as required"</f>
        <v>expenditures for construction code operations for fiscal year 2013 as required</v>
      </c>
      <c r="AO14" s="89"/>
      <c r="AP14" s="89"/>
    </row>
    <row r="15" spans="2:42" ht="18.75">
      <c r="B15" s="87"/>
      <c r="C15" s="87"/>
      <c r="D15" s="93" t="s">
        <v>326</v>
      </c>
      <c r="AO15" s="89"/>
      <c r="AP15" s="89"/>
    </row>
    <row r="16" spans="2:42" ht="15">
      <c r="B16" s="87"/>
      <c r="C16" s="87"/>
      <c r="AO16" s="89"/>
      <c r="AP16" s="89"/>
    </row>
    <row r="17" spans="2:42" ht="15">
      <c r="B17" s="87"/>
      <c r="C17" s="87"/>
      <c r="AO17" s="89"/>
      <c r="AP17" s="89"/>
    </row>
    <row r="18" spans="2:42" ht="15">
      <c r="B18" s="87"/>
      <c r="C18" s="87"/>
      <c r="AO18" s="89"/>
      <c r="AP18" s="89"/>
    </row>
    <row r="19" spans="2:42" ht="15">
      <c r="B19" s="87"/>
      <c r="C19" s="87"/>
      <c r="AO19" s="89"/>
      <c r="AP19" s="89"/>
    </row>
    <row r="20" spans="2:42" ht="15">
      <c r="B20" s="87"/>
      <c r="C20" s="87"/>
      <c r="G20" t="s">
        <v>327</v>
      </c>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O20" s="89"/>
      <c r="AP20" s="89"/>
    </row>
    <row r="21" spans="2:42" ht="15">
      <c r="B21" s="87"/>
      <c r="C21" s="87"/>
      <c r="AO21" s="89"/>
      <c r="AP21" s="89"/>
    </row>
    <row r="22" spans="2:42" ht="15">
      <c r="B22" s="87"/>
      <c r="C22" s="87"/>
      <c r="AO22" s="89"/>
      <c r="AP22" s="89"/>
    </row>
    <row r="23" spans="2:42" ht="15">
      <c r="B23" s="87"/>
      <c r="C23" s="87"/>
      <c r="G23" t="s">
        <v>328</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O23" s="89"/>
      <c r="AP23" s="89"/>
    </row>
    <row r="24" spans="2:42" ht="15">
      <c r="B24" s="87"/>
      <c r="C24" s="87"/>
      <c r="AO24" s="89"/>
      <c r="AP24" s="89"/>
    </row>
    <row r="25" spans="2:42" ht="15">
      <c r="B25" s="87"/>
      <c r="C25" s="87"/>
      <c r="AO25" s="89"/>
      <c r="AP25" s="89"/>
    </row>
    <row r="26" spans="2:42" ht="15">
      <c r="B26" s="87"/>
      <c r="C26" s="87"/>
      <c r="G26" t="s">
        <v>332</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O26" s="89"/>
      <c r="AP26" s="89"/>
    </row>
    <row r="27" spans="2:42" ht="15">
      <c r="B27" s="87"/>
      <c r="C27" s="87"/>
      <c r="AO27" s="89"/>
      <c r="AP27" s="89"/>
    </row>
    <row r="28" spans="2:42" ht="15">
      <c r="B28" s="87"/>
      <c r="C28" s="87"/>
      <c r="AO28" s="89"/>
      <c r="AP28" s="89"/>
    </row>
    <row r="29" spans="2:42" ht="15">
      <c r="B29" s="87"/>
      <c r="C29" s="87"/>
      <c r="G29" t="s">
        <v>333</v>
      </c>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O29" s="89"/>
      <c r="AP29" s="89"/>
    </row>
    <row r="30" spans="2:42" ht="15">
      <c r="B30" s="87"/>
      <c r="C30" s="87"/>
      <c r="AO30" s="89"/>
      <c r="AP30" s="89"/>
    </row>
    <row r="31" spans="2:42" ht="15">
      <c r="B31" s="87"/>
      <c r="C31" s="87"/>
      <c r="AO31" s="89"/>
      <c r="AP31" s="89"/>
    </row>
    <row r="32" spans="1:42" ht="15">
      <c r="A32" s="60"/>
      <c r="B32" s="87"/>
      <c r="C32" s="87"/>
      <c r="AO32" s="89"/>
      <c r="AP32" s="89"/>
    </row>
    <row r="33" spans="2:42" ht="15">
      <c r="B33" s="87"/>
      <c r="C33" s="87"/>
      <c r="AO33" s="89"/>
      <c r="AP33" s="89"/>
    </row>
    <row r="34" spans="2:42" ht="15">
      <c r="B34" s="87"/>
      <c r="C34" s="92"/>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72"/>
      <c r="AP34" s="89"/>
    </row>
    <row r="35" spans="2:42" ht="5.25" customHeight="1">
      <c r="B35" s="92"/>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72"/>
    </row>
    <row r="36" spans="2:42" ht="1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row>
    <row r="37" spans="2:42" ht="1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row>
    <row r="38" spans="2:42" ht="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row>
    <row r="39" spans="2:42" ht="1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row>
    <row r="40" spans="2:42" ht="1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row>
    <row r="41" spans="2:42" ht="1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row>
    <row r="42" spans="2:42" ht="1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row>
    <row r="43" spans="2:42" ht="15">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row>
    <row r="44" spans="2:42" ht="15">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row>
    <row r="45" spans="2:42" ht="1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row>
    <row r="46" spans="2:42" ht="1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row>
    <row r="47" spans="2:42" ht="1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row>
    <row r="48" spans="2:42" ht="15">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row>
    <row r="49" spans="2:42" ht="15">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row>
    <row r="50" spans="2:45" ht="18.75">
      <c r="B50" s="60"/>
      <c r="C50" s="96" t="s">
        <v>334</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7"/>
      <c r="AR50" s="97"/>
      <c r="AS50" s="97"/>
    </row>
    <row r="51" spans="2:42" ht="1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row>
    <row r="52" spans="2:42" ht="1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row>
    <row r="53" spans="2:42" ht="1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row>
    <row r="54" spans="2:42" ht="15">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row>
    <row r="55" spans="2:42" ht="15">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row>
    <row r="56" spans="2:42" ht="15">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row>
    <row r="57" spans="2:42" ht="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row>
    <row r="58" spans="2:42" ht="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row>
    <row r="59" spans="2:42" ht="15">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row>
    <row r="60" spans="2:42" ht="1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row>
    <row r="61" spans="2:42" ht="15">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row>
    <row r="62" spans="2:42" ht="15">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row>
    <row r="63" spans="2:42" ht="15">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row>
    <row r="64" spans="2:42" ht="1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row>
    <row r="65" spans="2:42" ht="1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row>
    <row r="66" spans="2:42" ht="15">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row>
    <row r="67" spans="2:42" ht="1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row>
    <row r="68" spans="2:42" ht="1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row>
    <row r="69" spans="2:42" ht="15">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row>
    <row r="70" spans="2:42" ht="15">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row>
    <row r="71" spans="1:42" ht="1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row>
    <row r="72" spans="1:5" ht="15">
      <c r="A72" s="60"/>
      <c r="B72" s="60"/>
      <c r="C72" s="60"/>
      <c r="D72" s="60"/>
      <c r="E72" s="60"/>
    </row>
    <row r="73" spans="1:5" ht="15">
      <c r="A73" s="60"/>
      <c r="B73" s="60"/>
      <c r="C73" s="60"/>
      <c r="D73" s="60"/>
      <c r="E73" s="60"/>
    </row>
    <row r="74" spans="1:5" ht="15">
      <c r="A74" s="60"/>
      <c r="B74" s="60"/>
      <c r="C74" s="60"/>
      <c r="D74" s="60"/>
      <c r="E74" s="60"/>
    </row>
    <row r="75" spans="1:5" ht="15">
      <c r="A75" s="60"/>
      <c r="B75" s="60"/>
      <c r="C75" s="60"/>
      <c r="D75" s="60"/>
      <c r="E75" s="60"/>
    </row>
    <row r="76" spans="1:5" ht="15">
      <c r="A76" s="60"/>
      <c r="B76" s="60"/>
      <c r="C76" s="60"/>
      <c r="D76" s="60"/>
      <c r="E76" s="60"/>
    </row>
    <row r="77" spans="1:5" ht="15">
      <c r="A77" s="60"/>
      <c r="B77" s="60"/>
      <c r="C77" s="60"/>
      <c r="D77" s="60"/>
      <c r="E77" s="60"/>
    </row>
    <row r="78" spans="1:5" ht="15">
      <c r="A78" s="60"/>
      <c r="B78" s="60"/>
      <c r="C78" s="60"/>
      <c r="D78" s="60"/>
      <c r="E78" s="60"/>
    </row>
    <row r="79" spans="1:5" ht="15">
      <c r="A79" s="60"/>
      <c r="B79" s="60"/>
      <c r="C79" s="60"/>
      <c r="D79" s="60"/>
      <c r="E79" s="60"/>
    </row>
    <row r="80" spans="1:5" ht="15">
      <c r="A80" s="60"/>
      <c r="B80" s="60"/>
      <c r="C80" s="60"/>
      <c r="D80" s="60"/>
      <c r="E80" s="60"/>
    </row>
    <row r="81" spans="1:5" ht="15">
      <c r="A81" s="60"/>
      <c r="B81" s="60"/>
      <c r="C81" s="60"/>
      <c r="D81" s="60"/>
      <c r="E81" s="60"/>
    </row>
    <row r="82" spans="1:5" ht="15">
      <c r="A82" s="60"/>
      <c r="B82" s="60"/>
      <c r="C82" s="60"/>
      <c r="D82" s="60"/>
      <c r="E82" s="60"/>
    </row>
    <row r="83" spans="1:5" ht="15">
      <c r="A83" s="60"/>
      <c r="B83" s="60"/>
      <c r="C83" s="60"/>
      <c r="D83" s="60"/>
      <c r="E83" s="60"/>
    </row>
    <row r="84" spans="1:5" ht="15">
      <c r="A84" s="60"/>
      <c r="B84" s="60"/>
      <c r="C84" s="60"/>
      <c r="D84" s="60"/>
      <c r="E84" s="60"/>
    </row>
    <row r="85" spans="1:5" ht="15">
      <c r="A85" s="60"/>
      <c r="B85" s="60"/>
      <c r="C85" s="60"/>
      <c r="D85" s="60"/>
      <c r="E85" s="60"/>
    </row>
    <row r="86" spans="1:5" ht="15">
      <c r="A86" s="60"/>
      <c r="B86" s="60"/>
      <c r="C86" s="60"/>
      <c r="D86" s="60"/>
      <c r="E86" s="60"/>
    </row>
    <row r="87" spans="1:5" ht="15">
      <c r="A87" s="60"/>
      <c r="B87" s="60"/>
      <c r="C87" s="60"/>
      <c r="D87" s="60"/>
      <c r="E87" s="60"/>
    </row>
    <row r="88" spans="1:5" ht="15">
      <c r="A88" s="60"/>
      <c r="B88" s="60"/>
      <c r="C88" s="60"/>
      <c r="D88" s="60"/>
      <c r="E88" s="60"/>
    </row>
    <row r="89" spans="1:5" ht="15">
      <c r="A89" s="60"/>
      <c r="B89" s="60"/>
      <c r="C89" s="60"/>
      <c r="D89" s="60"/>
      <c r="E89" s="60"/>
    </row>
    <row r="90" spans="1:5" ht="15">
      <c r="A90" s="60"/>
      <c r="B90" s="60"/>
      <c r="C90" s="60"/>
      <c r="D90" s="60"/>
      <c r="E90" s="60"/>
    </row>
    <row r="91" spans="1:5" ht="15">
      <c r="A91" s="60"/>
      <c r="B91" s="60"/>
      <c r="C91" s="60"/>
      <c r="D91" s="60"/>
      <c r="E91" s="60"/>
    </row>
    <row r="92" spans="1:5" ht="15">
      <c r="A92" s="60"/>
      <c r="B92" s="60"/>
      <c r="C92" s="60"/>
      <c r="D92" s="60"/>
      <c r="E92" s="60"/>
    </row>
    <row r="93" spans="1:5" ht="15">
      <c r="A93" s="60"/>
      <c r="B93" s="60"/>
      <c r="C93" s="60"/>
      <c r="D93" s="60"/>
      <c r="E93" s="60"/>
    </row>
    <row r="94" spans="1:5" ht="15">
      <c r="A94" s="60"/>
      <c r="B94" s="60"/>
      <c r="C94" s="60"/>
      <c r="D94" s="60"/>
      <c r="E94" s="60"/>
    </row>
    <row r="95" spans="1:5" ht="15">
      <c r="A95" s="60"/>
      <c r="B95" s="60"/>
      <c r="C95" s="60"/>
      <c r="D95" s="60"/>
      <c r="E95" s="60"/>
    </row>
    <row r="96" spans="1:5" ht="15">
      <c r="A96" s="60"/>
      <c r="B96" s="60"/>
      <c r="C96" s="60"/>
      <c r="D96" s="60"/>
      <c r="E96" s="60"/>
    </row>
    <row r="97" spans="1:5" ht="15">
      <c r="A97" s="60"/>
      <c r="B97" s="60"/>
      <c r="C97" s="60"/>
      <c r="D97" s="60"/>
      <c r="E97" s="60"/>
    </row>
  </sheetData>
  <sheetProtection/>
  <printOptions horizontalCentered="1" verticalCentered="1"/>
  <pageMargins left="0.5" right="0.5" top="2.5" bottom="0.5" header="0.5" footer="0.5"/>
  <pageSetup horizontalDpi="600" verticalDpi="600" orientation="portrait" paperSize="5" r:id="rId1"/>
</worksheet>
</file>

<file path=xl/worksheets/sheet30.xml><?xml version="1.0" encoding="utf-8"?>
<worksheet xmlns="http://schemas.openxmlformats.org/spreadsheetml/2006/main" xmlns:r="http://schemas.openxmlformats.org/officeDocument/2006/relationships">
  <sheetPr codeName="Sheet33"/>
  <dimension ref="A1:J41"/>
  <sheetViews>
    <sheetView showGridLines="0" zoomScalePageLayoutView="0" workbookViewId="0" topLeftCell="A4">
      <selection activeCell="D16" sqref="D16"/>
    </sheetView>
  </sheetViews>
  <sheetFormatPr defaultColWidth="8.88671875" defaultRowHeight="15"/>
  <cols>
    <col min="1" max="1" width="24.99609375" style="0" customWidth="1"/>
    <col min="2" max="2" width="12.88671875" style="0" customWidth="1"/>
    <col min="3" max="3" width="0.671875" style="0" customWidth="1"/>
    <col min="4" max="4" width="13.10546875" style="0" customWidth="1"/>
    <col min="5" max="5" width="0.671875" style="0" customWidth="1"/>
    <col min="6" max="6" width="13.77734375" style="0" customWidth="1"/>
    <col min="7" max="7" width="0.671875" style="0" customWidth="1"/>
    <col min="8" max="8" width="13.77734375" style="0" customWidth="1"/>
    <col min="10" max="10" width="15.6640625" style="0" customWidth="1"/>
  </cols>
  <sheetData>
    <row r="1" spans="1:8" ht="22.5">
      <c r="A1" s="151" t="s">
        <v>797</v>
      </c>
      <c r="B1" s="151"/>
      <c r="C1" s="151"/>
      <c r="D1" s="125"/>
      <c r="E1" s="94"/>
      <c r="F1" s="94"/>
      <c r="G1" s="94"/>
      <c r="H1" s="94"/>
    </row>
    <row r="2" spans="1:8" ht="21.75" customHeight="1">
      <c r="A2" s="151" t="s">
        <v>798</v>
      </c>
      <c r="B2" s="167"/>
      <c r="C2" s="167"/>
      <c r="D2" s="125"/>
      <c r="E2" s="94"/>
      <c r="F2" s="94"/>
      <c r="G2" s="94"/>
      <c r="H2" s="94"/>
    </row>
    <row r="3" spans="1:8" ht="18.75" customHeight="1">
      <c r="A3" s="152"/>
      <c r="B3" s="152"/>
      <c r="C3" s="152"/>
      <c r="D3" s="69"/>
      <c r="E3" s="69"/>
      <c r="F3" s="69"/>
      <c r="G3" s="69"/>
      <c r="H3" s="69"/>
    </row>
    <row r="4" spans="1:8" ht="4.5" customHeight="1">
      <c r="A4" s="58"/>
      <c r="B4" s="58"/>
      <c r="C4" s="58"/>
      <c r="D4" s="58"/>
      <c r="E4" s="58"/>
      <c r="F4" s="58"/>
      <c r="G4" s="58"/>
      <c r="H4" s="58"/>
    </row>
    <row r="5" spans="1:8" ht="10.5" customHeight="1">
      <c r="A5" s="60"/>
      <c r="B5" s="60"/>
      <c r="C5" s="60"/>
      <c r="D5" s="89"/>
      <c r="E5" s="89"/>
      <c r="F5" s="89"/>
      <c r="G5" s="89"/>
      <c r="H5" s="60"/>
    </row>
    <row r="6" spans="1:8" ht="15" customHeight="1">
      <c r="A6" s="137"/>
      <c r="B6" s="137"/>
      <c r="C6" s="137"/>
      <c r="D6" s="139"/>
      <c r="E6" s="89"/>
      <c r="F6" s="119" t="s">
        <v>364</v>
      </c>
      <c r="G6" s="119"/>
      <c r="H6" s="120" t="s">
        <v>365</v>
      </c>
    </row>
    <row r="7" spans="1:8" ht="13.5" customHeight="1">
      <c r="A7" s="58"/>
      <c r="B7" s="58"/>
      <c r="C7" s="58"/>
      <c r="D7" s="140"/>
      <c r="E7" s="72"/>
      <c r="F7" s="140"/>
      <c r="G7" s="72"/>
      <c r="H7" s="150"/>
    </row>
    <row r="8" spans="1:8" ht="4.5" customHeight="1">
      <c r="A8" s="58"/>
      <c r="B8" s="58"/>
      <c r="C8" s="58"/>
      <c r="D8" s="72"/>
      <c r="E8" s="72"/>
      <c r="F8" s="72"/>
      <c r="G8" s="72"/>
      <c r="H8" s="58"/>
    </row>
    <row r="9" spans="1:8" ht="27" customHeight="1">
      <c r="A9" s="124" t="str">
        <f>+"Balance January 1, "&amp;+'sheet 1'!$BX$2</f>
        <v>Balance January 1, 2013</v>
      </c>
      <c r="B9" s="124"/>
      <c r="C9" s="124"/>
      <c r="D9" s="205"/>
      <c r="E9" s="72"/>
      <c r="F9" s="250" t="s">
        <v>633</v>
      </c>
      <c r="G9" s="72"/>
      <c r="H9" s="531">
        <v>0</v>
      </c>
    </row>
    <row r="10" spans="1:8" ht="27" customHeight="1">
      <c r="A10" s="146" t="s">
        <v>799</v>
      </c>
      <c r="B10" s="146"/>
      <c r="C10" s="202"/>
      <c r="D10" s="531">
        <v>0</v>
      </c>
      <c r="E10" s="72"/>
      <c r="F10" s="250" t="s">
        <v>633</v>
      </c>
      <c r="G10" s="72"/>
      <c r="H10" s="251" t="s">
        <v>633</v>
      </c>
    </row>
    <row r="11" spans="1:8" ht="27" customHeight="1">
      <c r="A11" s="659" t="s">
        <v>800</v>
      </c>
      <c r="B11" s="146"/>
      <c r="C11" s="202"/>
      <c r="D11" s="530"/>
      <c r="E11" s="72"/>
      <c r="F11" s="250" t="s">
        <v>633</v>
      </c>
      <c r="G11" s="72"/>
      <c r="H11" s="251" t="s">
        <v>633</v>
      </c>
    </row>
    <row r="12" spans="1:9" ht="14.25" customHeight="1">
      <c r="A12" s="144" t="str">
        <f>+"Contested Amount of "&amp;+'sheet 1'!$BX$2&amp;+" Taxes Collected which"</f>
        <v>Contested Amount of 2013 Taxes Collected which</v>
      </c>
      <c r="B12" s="184"/>
      <c r="C12" s="184"/>
      <c r="D12" s="156"/>
      <c r="E12" s="87"/>
      <c r="F12" s="759"/>
      <c r="G12" s="87"/>
      <c r="H12" s="534"/>
      <c r="I12" s="60"/>
    </row>
    <row r="13" spans="1:8" ht="14.25" customHeight="1">
      <c r="A13" s="146" t="s">
        <v>801</v>
      </c>
      <c r="B13" s="182"/>
      <c r="C13" s="182"/>
      <c r="D13" s="168"/>
      <c r="E13" s="72"/>
      <c r="F13" s="250" t="s">
        <v>633</v>
      </c>
      <c r="G13" s="72"/>
      <c r="H13" s="434">
        <v>0</v>
      </c>
    </row>
    <row r="14" spans="1:8" ht="27" customHeight="1">
      <c r="A14" s="146" t="s">
        <v>802</v>
      </c>
      <c r="B14" s="182"/>
      <c r="C14" s="182"/>
      <c r="D14" s="168"/>
      <c r="E14" s="72"/>
      <c r="F14" s="250" t="s">
        <v>633</v>
      </c>
      <c r="G14" s="72"/>
      <c r="H14" s="434"/>
    </row>
    <row r="15" spans="1:8" ht="27" customHeight="1">
      <c r="A15" s="351"/>
      <c r="B15" s="182"/>
      <c r="C15" s="182"/>
      <c r="D15" s="843" t="s">
        <v>145</v>
      </c>
      <c r="E15" s="72"/>
      <c r="F15" s="488"/>
      <c r="G15" s="201"/>
      <c r="H15" s="434"/>
    </row>
    <row r="16" spans="1:8" ht="27" customHeight="1">
      <c r="A16" s="146" t="s">
        <v>803</v>
      </c>
      <c r="B16" s="182"/>
      <c r="C16" s="182"/>
      <c r="D16" s="168"/>
      <c r="E16" s="72"/>
      <c r="F16" s="764">
        <v>0</v>
      </c>
      <c r="G16" s="201"/>
      <c r="H16" s="251" t="s">
        <v>633</v>
      </c>
    </row>
    <row r="17" spans="1:9" ht="13.5" customHeight="1">
      <c r="A17" s="144" t="s">
        <v>804</v>
      </c>
      <c r="B17" s="184"/>
      <c r="C17" s="184"/>
      <c r="D17" s="203"/>
      <c r="E17" s="87"/>
      <c r="F17" s="535"/>
      <c r="G17" s="87"/>
      <c r="H17" s="760"/>
      <c r="I17" s="60"/>
    </row>
    <row r="18" spans="1:8" ht="13.5" customHeight="1">
      <c r="A18" s="146" t="s">
        <v>805</v>
      </c>
      <c r="B18" s="182"/>
      <c r="C18" s="182"/>
      <c r="D18" s="168"/>
      <c r="E18" s="72"/>
      <c r="F18" s="488"/>
      <c r="G18" s="72"/>
      <c r="H18" s="251" t="s">
        <v>633</v>
      </c>
    </row>
    <row r="19" spans="1:8" ht="27" customHeight="1">
      <c r="A19" s="519"/>
      <c r="B19" s="181"/>
      <c r="C19" s="181"/>
      <c r="D19" s="126"/>
      <c r="E19" s="72"/>
      <c r="F19" s="488"/>
      <c r="G19" s="72"/>
      <c r="H19" s="434"/>
    </row>
    <row r="20" spans="1:8" ht="27" customHeight="1">
      <c r="A20" s="124" t="str">
        <f>+"Balance December 31, "&amp;+'sheet 1'!$BX$2</f>
        <v>Balance December 31, 2013</v>
      </c>
      <c r="B20" s="181"/>
      <c r="C20" s="181"/>
      <c r="D20" s="134"/>
      <c r="E20" s="72"/>
      <c r="F20" s="950"/>
      <c r="G20" s="72"/>
      <c r="H20" s="251" t="s">
        <v>633</v>
      </c>
    </row>
    <row r="21" spans="1:10" ht="27" customHeight="1">
      <c r="A21" s="146" t="s">
        <v>806</v>
      </c>
      <c r="B21" s="146"/>
      <c r="C21" s="202"/>
      <c r="D21" s="754"/>
      <c r="E21" s="72"/>
      <c r="F21" s="250" t="s">
        <v>633</v>
      </c>
      <c r="G21" s="72"/>
      <c r="H21" s="251" t="s">
        <v>633</v>
      </c>
      <c r="J21" s="200"/>
    </row>
    <row r="22" spans="1:8" ht="27" customHeight="1">
      <c r="A22" s="146" t="s">
        <v>800</v>
      </c>
      <c r="B22" s="146"/>
      <c r="C22" s="202"/>
      <c r="D22" s="532"/>
      <c r="E22" s="72"/>
      <c r="F22" s="250" t="s">
        <v>633</v>
      </c>
      <c r="G22" s="72"/>
      <c r="H22" s="761" t="s">
        <v>633</v>
      </c>
    </row>
    <row r="23" spans="1:10" ht="27" customHeight="1">
      <c r="A23" s="123"/>
      <c r="B23" s="123"/>
      <c r="C23" s="123"/>
      <c r="D23" s="89" t="s">
        <v>355</v>
      </c>
      <c r="E23" s="72"/>
      <c r="F23" s="481">
        <f>SUM(F9:F22)</f>
        <v>0</v>
      </c>
      <c r="G23" s="481"/>
      <c r="H23" s="487">
        <f>SUM(H9:H22)</f>
        <v>0</v>
      </c>
      <c r="J23" s="197"/>
    </row>
    <row r="24" spans="1:8" ht="4.5" customHeight="1">
      <c r="A24" s="60"/>
      <c r="B24" s="60"/>
      <c r="C24" s="60"/>
      <c r="D24" s="89"/>
      <c r="E24" s="58"/>
      <c r="F24" s="58"/>
      <c r="G24" s="58"/>
      <c r="H24" s="58"/>
    </row>
    <row r="25" spans="1:8" ht="27" customHeight="1">
      <c r="A25" s="130"/>
      <c r="B25" s="130"/>
      <c r="C25" s="130"/>
      <c r="D25" s="60"/>
      <c r="E25" s="60"/>
      <c r="F25" s="60"/>
      <c r="G25" s="60"/>
      <c r="H25" s="60"/>
    </row>
    <row r="26" spans="1:8" ht="27" customHeight="1">
      <c r="A26" s="144" t="s">
        <v>807</v>
      </c>
      <c r="B26" s="144"/>
      <c r="C26" s="144"/>
      <c r="D26" s="60"/>
      <c r="E26" s="60"/>
      <c r="F26" s="343"/>
      <c r="G26" s="60"/>
      <c r="H26" s="344"/>
    </row>
    <row r="27" spans="1:8" ht="27" customHeight="1">
      <c r="A27" s="144" t="str">
        <f>+"  Appeals Not Adjusted by December 31, "&amp;+'sheet 1'!$BX$2&amp;"."</f>
        <v>  Appeals Not Adjusted by December 31, 2013.</v>
      </c>
      <c r="B27" s="195"/>
      <c r="C27" s="195"/>
      <c r="D27" s="60"/>
      <c r="E27" s="60"/>
      <c r="F27" s="60"/>
      <c r="G27" s="60"/>
      <c r="H27" s="60"/>
    </row>
    <row r="28" spans="1:8" ht="27" customHeight="1">
      <c r="A28" s="144"/>
      <c r="B28" s="144"/>
      <c r="C28" s="144"/>
      <c r="D28" s="60"/>
      <c r="E28" s="60"/>
      <c r="F28" s="60"/>
      <c r="G28" s="60"/>
      <c r="H28" s="60"/>
    </row>
    <row r="29" spans="1:8" ht="27" customHeight="1">
      <c r="A29" s="144"/>
      <c r="B29" s="146"/>
      <c r="C29" s="146"/>
      <c r="D29" s="58"/>
      <c r="E29" s="60"/>
      <c r="F29" s="60"/>
      <c r="G29" s="60"/>
      <c r="H29" s="60"/>
    </row>
    <row r="30" spans="1:8" ht="19.5" customHeight="1">
      <c r="A30" s="144"/>
      <c r="B30" s="204" t="s">
        <v>808</v>
      </c>
      <c r="C30" s="204"/>
      <c r="D30" s="94"/>
      <c r="E30" s="60"/>
      <c r="F30" s="60"/>
      <c r="G30" s="60"/>
      <c r="H30" s="60"/>
    </row>
    <row r="31" spans="1:8" ht="27" customHeight="1">
      <c r="A31" s="144"/>
      <c r="B31" s="144"/>
      <c r="C31" s="144"/>
      <c r="D31" s="60"/>
      <c r="E31" s="60"/>
      <c r="F31" s="60"/>
      <c r="G31" s="60"/>
      <c r="H31" s="60"/>
    </row>
    <row r="32" spans="1:8" ht="27" customHeight="1">
      <c r="A32" s="144"/>
      <c r="B32" s="146"/>
      <c r="C32" s="144"/>
      <c r="D32" s="58"/>
      <c r="E32" s="60"/>
      <c r="F32" s="60"/>
      <c r="G32" s="60"/>
      <c r="H32" s="60"/>
    </row>
    <row r="33" spans="1:8" ht="19.5" customHeight="1">
      <c r="A33" s="144"/>
      <c r="B33" s="204" t="s">
        <v>809</v>
      </c>
      <c r="C33" s="144"/>
      <c r="D33" s="204" t="s">
        <v>248</v>
      </c>
      <c r="E33" s="60"/>
      <c r="F33" s="60"/>
      <c r="G33" s="60"/>
      <c r="H33" s="60"/>
    </row>
    <row r="34" spans="1:8" ht="27" customHeight="1">
      <c r="A34" s="144"/>
      <c r="B34" s="144"/>
      <c r="C34" s="144"/>
      <c r="D34" s="60"/>
      <c r="E34" s="60"/>
      <c r="F34" s="60"/>
      <c r="G34" s="60"/>
      <c r="H34" s="60"/>
    </row>
    <row r="35" spans="1:8" ht="27" customHeight="1">
      <c r="A35" s="144"/>
      <c r="B35" s="144"/>
      <c r="C35" s="144"/>
      <c r="D35" s="60"/>
      <c r="E35" s="60"/>
      <c r="F35" s="60"/>
      <c r="G35" s="60"/>
      <c r="H35" s="60"/>
    </row>
    <row r="36" spans="1:8" ht="27" customHeight="1">
      <c r="A36" s="144"/>
      <c r="B36" s="144"/>
      <c r="C36" s="144"/>
      <c r="D36" s="60"/>
      <c r="E36" s="60"/>
      <c r="F36" s="60"/>
      <c r="G36" s="60"/>
      <c r="H36" s="60"/>
    </row>
    <row r="37" spans="1:8" ht="27" customHeight="1">
      <c r="A37" s="144"/>
      <c r="B37" s="144"/>
      <c r="C37" s="144"/>
      <c r="D37" s="60"/>
      <c r="E37" s="60"/>
      <c r="F37" s="60"/>
      <c r="G37" s="60"/>
      <c r="H37" s="60"/>
    </row>
    <row r="38" spans="1:8" ht="27" customHeight="1">
      <c r="A38" s="144"/>
      <c r="B38" s="144"/>
      <c r="C38" s="144"/>
      <c r="D38" s="60"/>
      <c r="E38" s="60"/>
      <c r="F38" s="60"/>
      <c r="G38" s="60"/>
      <c r="H38" s="60"/>
    </row>
    <row r="39" spans="1:8" ht="27" customHeight="1">
      <c r="A39" s="144"/>
      <c r="B39" s="144"/>
      <c r="C39" s="144"/>
      <c r="D39" s="60"/>
      <c r="E39" s="60"/>
      <c r="F39" s="60"/>
      <c r="G39" s="60"/>
      <c r="H39" s="60"/>
    </row>
    <row r="40" spans="1:3" ht="27" customHeight="1">
      <c r="A40" s="194"/>
      <c r="B40" s="194"/>
      <c r="C40" s="194"/>
    </row>
    <row r="41" spans="1:8" ht="27" customHeight="1">
      <c r="A41" s="1023" t="s">
        <v>810</v>
      </c>
      <c r="B41" s="1023"/>
      <c r="C41" s="1023"/>
      <c r="D41" s="1023"/>
      <c r="E41" s="1023"/>
      <c r="F41" s="1023"/>
      <c r="G41" s="1023"/>
      <c r="H41" s="1023"/>
    </row>
    <row r="42" ht="27" customHeight="1"/>
    <row r="43" ht="27" customHeight="1"/>
    <row r="44" ht="27" customHeight="1"/>
    <row r="45" ht="27" customHeight="1"/>
    <row r="46" ht="27" customHeight="1"/>
  </sheetData>
  <sheetProtection/>
  <mergeCells count="1">
    <mergeCell ref="A41:H41"/>
  </mergeCells>
  <printOptions horizontalCentered="1" verticalCentered="1"/>
  <pageMargins left="0" right="0" top="0" bottom="0" header="0.5" footer="0.5"/>
  <pageSetup horizontalDpi="600" verticalDpi="600" orientation="portrait" paperSize="5" r:id="rId1"/>
</worksheet>
</file>

<file path=xl/worksheets/sheet31.xml><?xml version="1.0" encoding="utf-8"?>
<worksheet xmlns="http://schemas.openxmlformats.org/spreadsheetml/2006/main" xmlns:r="http://schemas.openxmlformats.org/officeDocument/2006/relationships">
  <sheetPr transitionEvaluation="1">
    <pageSetUpPr fitToPage="1"/>
  </sheetPr>
  <dimension ref="A1:H27"/>
  <sheetViews>
    <sheetView defaultGridColor="0" zoomScale="87" zoomScaleNormal="87" zoomScalePageLayoutView="0" colorId="22" workbookViewId="0" topLeftCell="A1">
      <selection activeCell="L11" sqref="L11"/>
    </sheetView>
  </sheetViews>
  <sheetFormatPr defaultColWidth="8.5546875" defaultRowHeight="15"/>
  <cols>
    <col min="1" max="1" width="3.21484375" style="983" customWidth="1"/>
    <col min="2" max="2" width="4.10546875" style="983" customWidth="1"/>
    <col min="3" max="3" width="8.5546875" style="983" customWidth="1"/>
    <col min="4" max="4" width="14.77734375" style="983" customWidth="1"/>
    <col min="5" max="5" width="8.5546875" style="983" customWidth="1"/>
    <col min="6" max="6" width="10.3359375" style="983" customWidth="1"/>
    <col min="7" max="7" width="8.5546875" style="983" customWidth="1"/>
    <col min="8" max="8" width="14.77734375" style="983" customWidth="1"/>
    <col min="9" max="16384" width="8.5546875" style="983" customWidth="1"/>
  </cols>
  <sheetData>
    <row r="1" ht="30">
      <c r="E1" s="984" t="s">
        <v>1106</v>
      </c>
    </row>
    <row r="2" ht="34.5" customHeight="1">
      <c r="E2" s="985" t="s">
        <v>1107</v>
      </c>
    </row>
    <row r="3" ht="22.5">
      <c r="E3" s="985" t="s">
        <v>1108</v>
      </c>
    </row>
    <row r="4" ht="45" customHeight="1">
      <c r="A4" s="986" t="s">
        <v>1109</v>
      </c>
    </row>
    <row r="5" ht="15.75">
      <c r="A5" s="986" t="s">
        <v>1110</v>
      </c>
    </row>
    <row r="6" spans="1:8" ht="64.5" customHeight="1">
      <c r="A6" s="986" t="s">
        <v>112</v>
      </c>
      <c r="B6" s="986" t="s">
        <v>1111</v>
      </c>
      <c r="G6" s="987" t="s">
        <v>92</v>
      </c>
      <c r="H6" s="988"/>
    </row>
    <row r="7" spans="1:7" ht="69.75" customHeight="1">
      <c r="A7" s="983" t="s">
        <v>115</v>
      </c>
      <c r="B7" s="983" t="s">
        <v>1112</v>
      </c>
      <c r="G7" s="933" t="s">
        <v>145</v>
      </c>
    </row>
    <row r="8" ht="15.75">
      <c r="C8" s="983" t="s">
        <v>1113</v>
      </c>
    </row>
    <row r="9" spans="3:6" ht="15.75">
      <c r="C9" s="983" t="s">
        <v>1114</v>
      </c>
      <c r="F9" s="988"/>
    </row>
    <row r="10" ht="15.75">
      <c r="C10" s="983" t="s">
        <v>1115</v>
      </c>
    </row>
    <row r="11" spans="1:2" ht="79.5" customHeight="1">
      <c r="A11" s="983" t="s">
        <v>1116</v>
      </c>
      <c r="B11" s="983" t="s">
        <v>1117</v>
      </c>
    </row>
    <row r="12" spans="3:7" ht="15.75">
      <c r="C12" s="983" t="s">
        <v>1118</v>
      </c>
      <c r="F12" s="988"/>
      <c r="G12" s="983" t="s">
        <v>25</v>
      </c>
    </row>
    <row r="13" ht="15.75">
      <c r="C13" s="983" t="s">
        <v>1119</v>
      </c>
    </row>
    <row r="14" spans="1:8" ht="15.75">
      <c r="A14" s="986" t="s">
        <v>122</v>
      </c>
      <c r="B14" s="986" t="s">
        <v>1120</v>
      </c>
      <c r="G14" s="987" t="s">
        <v>92</v>
      </c>
      <c r="H14" s="988"/>
    </row>
    <row r="15" ht="15.75">
      <c r="B15" s="983" t="s">
        <v>1121</v>
      </c>
    </row>
    <row r="16" spans="1:2" ht="79.5" customHeight="1">
      <c r="A16" s="986" t="s">
        <v>125</v>
      </c>
      <c r="B16" s="986" t="s">
        <v>1122</v>
      </c>
    </row>
    <row r="17" spans="2:8" ht="15.75">
      <c r="B17" s="986" t="s">
        <v>1123</v>
      </c>
      <c r="G17" s="987" t="s">
        <v>92</v>
      </c>
      <c r="H17" s="988"/>
    </row>
    <row r="18" ht="15.75">
      <c r="B18" s="983" t="s">
        <v>1124</v>
      </c>
    </row>
    <row r="20" ht="28.5" customHeight="1">
      <c r="A20" s="986" t="s">
        <v>1125</v>
      </c>
    </row>
    <row r="21" spans="1:8" ht="28.5" customHeight="1">
      <c r="A21" s="989" t="s">
        <v>918</v>
      </c>
      <c r="B21" s="986" t="s">
        <v>1126</v>
      </c>
      <c r="G21" s="987" t="s">
        <v>92</v>
      </c>
      <c r="H21" s="990"/>
    </row>
    <row r="22" spans="1:8" ht="28.5" customHeight="1">
      <c r="A22" s="989" t="s">
        <v>678</v>
      </c>
      <c r="B22" s="986" t="s">
        <v>1127</v>
      </c>
      <c r="G22" s="987" t="s">
        <v>92</v>
      </c>
      <c r="H22" s="990"/>
    </row>
    <row r="23" spans="3:8" ht="28.5" customHeight="1">
      <c r="C23" s="986" t="s">
        <v>405</v>
      </c>
      <c r="G23" s="987" t="s">
        <v>92</v>
      </c>
      <c r="H23" s="990"/>
    </row>
    <row r="24" spans="1:8" ht="28.5" customHeight="1">
      <c r="A24" s="989" t="s">
        <v>923</v>
      </c>
      <c r="B24" s="986" t="s">
        <v>1128</v>
      </c>
      <c r="G24" s="987" t="s">
        <v>92</v>
      </c>
      <c r="H24" s="991"/>
    </row>
    <row r="25" spans="1:8" ht="28.5" customHeight="1">
      <c r="A25" s="989" t="s">
        <v>924</v>
      </c>
      <c r="B25" s="986" t="s">
        <v>1129</v>
      </c>
      <c r="G25" s="987" t="s">
        <v>92</v>
      </c>
      <c r="H25" s="991"/>
    </row>
    <row r="26" spans="1:8" ht="28.5" customHeight="1">
      <c r="A26" s="989" t="s">
        <v>925</v>
      </c>
      <c r="B26" s="986" t="s">
        <v>1130</v>
      </c>
      <c r="G26" s="987" t="s">
        <v>92</v>
      </c>
      <c r="H26" s="991"/>
    </row>
    <row r="27" spans="1:8" ht="28.5" customHeight="1">
      <c r="A27" s="989" t="s">
        <v>683</v>
      </c>
      <c r="B27" s="986" t="s">
        <v>1131</v>
      </c>
      <c r="G27" s="987" t="s">
        <v>92</v>
      </c>
      <c r="H27" s="991"/>
    </row>
  </sheetData>
  <sheetProtection/>
  <printOptions/>
  <pageMargins left="0.5" right="0.5" top="0.5" bottom="0.5" header="0.5" footer="0.5"/>
  <pageSetup fitToHeight="1" fitToWidth="1" horizontalDpi="600" verticalDpi="600" orientation="portrait" paperSize="5" scale="98"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K44"/>
  <sheetViews>
    <sheetView showGridLines="0" zoomScalePageLayoutView="0" workbookViewId="0" topLeftCell="A25">
      <selection activeCell="D34" sqref="D34"/>
    </sheetView>
  </sheetViews>
  <sheetFormatPr defaultColWidth="8.88671875" defaultRowHeight="15"/>
  <cols>
    <col min="1" max="1" width="22.77734375" style="214" customWidth="1"/>
    <col min="2" max="2" width="12.4453125" style="0" customWidth="1"/>
    <col min="3" max="3" width="0.671875" style="0" customWidth="1"/>
    <col min="4" max="4" width="13.5546875" style="0" bestFit="1" customWidth="1"/>
    <col min="5" max="5" width="0.671875" style="0" customWidth="1"/>
    <col min="6" max="6" width="2.5546875" style="0" customWidth="1"/>
    <col min="7" max="7" width="13.5546875" style="0" bestFit="1" customWidth="1"/>
    <col min="8" max="8" width="0.671875" style="0" customWidth="1"/>
    <col min="9" max="9" width="2.6640625" style="0" customWidth="1"/>
    <col min="10" max="10" width="13.5546875" style="0" bestFit="1" customWidth="1"/>
    <col min="11" max="11" width="15.4453125" style="0" customWidth="1"/>
  </cols>
  <sheetData>
    <row r="1" spans="1:10" ht="21.75" customHeight="1">
      <c r="A1" s="167" t="s">
        <v>811</v>
      </c>
      <c r="B1" s="167"/>
      <c r="C1" s="167"/>
      <c r="D1" s="167"/>
      <c r="E1" s="94"/>
      <c r="F1" s="94"/>
      <c r="G1" s="94"/>
      <c r="H1" s="94"/>
      <c r="I1" s="94"/>
      <c r="J1" s="94"/>
    </row>
    <row r="2" spans="1:10" ht="18.75" customHeight="1">
      <c r="A2" s="152"/>
      <c r="B2" s="152"/>
      <c r="C2" s="152"/>
      <c r="D2" s="152"/>
      <c r="E2" s="69"/>
      <c r="F2" s="69"/>
      <c r="G2" s="69"/>
      <c r="H2" s="69"/>
      <c r="I2" s="69"/>
      <c r="J2" s="69"/>
    </row>
    <row r="3" spans="1:10" ht="4.5" customHeight="1">
      <c r="A3" s="186"/>
      <c r="B3" s="58"/>
      <c r="C3" s="58"/>
      <c r="D3" s="58"/>
      <c r="E3" s="58"/>
      <c r="F3" s="58"/>
      <c r="G3" s="58"/>
      <c r="H3" s="58"/>
      <c r="I3" s="58"/>
      <c r="J3" s="58"/>
    </row>
    <row r="4" spans="1:10" ht="10.5" customHeight="1">
      <c r="A4" s="157"/>
      <c r="B4" s="60"/>
      <c r="C4" s="60"/>
      <c r="D4" s="60"/>
      <c r="E4" s="207"/>
      <c r="F4" s="60"/>
      <c r="G4" s="60"/>
      <c r="H4" s="207"/>
      <c r="I4" s="60"/>
      <c r="J4" s="60"/>
    </row>
    <row r="5" spans="1:10" ht="15" customHeight="1">
      <c r="A5" s="137"/>
      <c r="B5" s="137"/>
      <c r="C5" s="137"/>
      <c r="D5" s="137"/>
      <c r="E5" s="207"/>
      <c r="F5" s="60"/>
      <c r="G5" s="119" t="s">
        <v>364</v>
      </c>
      <c r="H5" s="119"/>
      <c r="I5" s="120"/>
      <c r="J5" s="120" t="s">
        <v>365</v>
      </c>
    </row>
    <row r="6" spans="1:10" ht="13.5" customHeight="1">
      <c r="A6" s="186"/>
      <c r="B6" s="58"/>
      <c r="C6" s="58"/>
      <c r="D6" s="58"/>
      <c r="E6" s="208"/>
      <c r="F6" s="58"/>
      <c r="G6" s="140"/>
      <c r="H6" s="72"/>
      <c r="I6" s="58"/>
      <c r="J6" s="150"/>
    </row>
    <row r="7" spans="1:10" ht="4.5" customHeight="1">
      <c r="A7" s="186"/>
      <c r="B7" s="58"/>
      <c r="C7" s="58"/>
      <c r="D7" s="58"/>
      <c r="E7" s="208"/>
      <c r="F7" s="58"/>
      <c r="G7" s="72"/>
      <c r="H7" s="72"/>
      <c r="I7" s="58"/>
      <c r="J7" s="58"/>
    </row>
    <row r="8" spans="1:10" ht="24" customHeight="1">
      <c r="A8" s="124" t="str">
        <f>+"1. Balance January 1, "&amp;+'sheet 1'!$BX$2</f>
        <v>1. Balance January 1, 2013</v>
      </c>
      <c r="B8" s="124"/>
      <c r="C8" s="124"/>
      <c r="D8" s="124"/>
      <c r="E8" s="208"/>
      <c r="F8" s="186"/>
      <c r="G8" s="536">
        <f>+D9+D10</f>
        <v>388128.34</v>
      </c>
      <c r="H8" s="121"/>
      <c r="I8" s="186"/>
      <c r="J8" s="251" t="s">
        <v>633</v>
      </c>
    </row>
    <row r="9" spans="1:11" ht="24" customHeight="1">
      <c r="A9" s="146" t="s">
        <v>812</v>
      </c>
      <c r="B9" s="168" t="s">
        <v>813</v>
      </c>
      <c r="C9" s="202"/>
      <c r="D9" s="982">
        <v>388128.34</v>
      </c>
      <c r="E9" s="208"/>
      <c r="F9" s="186"/>
      <c r="G9" s="250" t="s">
        <v>633</v>
      </c>
      <c r="H9" s="121"/>
      <c r="I9" s="186"/>
      <c r="J9" s="251" t="s">
        <v>633</v>
      </c>
      <c r="K9" s="231"/>
    </row>
    <row r="10" spans="1:10" ht="24" customHeight="1">
      <c r="A10" s="146" t="s">
        <v>814</v>
      </c>
      <c r="B10" s="168" t="s">
        <v>815</v>
      </c>
      <c r="C10" s="202"/>
      <c r="D10" s="464"/>
      <c r="E10" s="208"/>
      <c r="F10" s="186"/>
      <c r="G10" s="250" t="s">
        <v>633</v>
      </c>
      <c r="H10" s="121"/>
      <c r="I10" s="186"/>
      <c r="J10" s="251" t="s">
        <v>633</v>
      </c>
    </row>
    <row r="11" spans="1:11" ht="24" customHeight="1">
      <c r="A11" s="146" t="s">
        <v>816</v>
      </c>
      <c r="B11" s="146"/>
      <c r="C11" s="146"/>
      <c r="D11" s="146"/>
      <c r="E11" s="208"/>
      <c r="F11" s="186"/>
      <c r="G11" s="250" t="s">
        <v>633</v>
      </c>
      <c r="H11" s="121"/>
      <c r="I11" s="186"/>
      <c r="J11" s="251" t="s">
        <v>633</v>
      </c>
      <c r="K11" s="231"/>
    </row>
    <row r="12" spans="1:10" ht="24" customHeight="1">
      <c r="A12" s="146" t="s">
        <v>812</v>
      </c>
      <c r="B12" s="146"/>
      <c r="C12" s="146"/>
      <c r="D12" s="206" t="s">
        <v>817</v>
      </c>
      <c r="E12" s="208"/>
      <c r="F12" s="186"/>
      <c r="G12" s="250" t="s">
        <v>633</v>
      </c>
      <c r="H12" s="121"/>
      <c r="I12" s="186"/>
      <c r="J12" s="753"/>
    </row>
    <row r="13" spans="1:10" ht="24" customHeight="1">
      <c r="A13" s="146" t="s">
        <v>814</v>
      </c>
      <c r="B13" s="146"/>
      <c r="C13" s="146"/>
      <c r="D13" s="206" t="s">
        <v>818</v>
      </c>
      <c r="E13" s="208"/>
      <c r="F13" s="186"/>
      <c r="G13" s="250" t="s">
        <v>633</v>
      </c>
      <c r="H13" s="121"/>
      <c r="I13" s="186"/>
      <c r="J13" s="753"/>
    </row>
    <row r="14" spans="1:10" ht="24" customHeight="1">
      <c r="A14" s="146" t="s">
        <v>819</v>
      </c>
      <c r="B14" s="146"/>
      <c r="C14" s="146"/>
      <c r="D14" s="211"/>
      <c r="E14" s="208"/>
      <c r="F14" s="186"/>
      <c r="G14" s="250" t="s">
        <v>633</v>
      </c>
      <c r="H14" s="121"/>
      <c r="I14" s="186"/>
      <c r="J14" s="251" t="s">
        <v>633</v>
      </c>
    </row>
    <row r="15" spans="1:10" ht="24" customHeight="1">
      <c r="A15" s="146" t="s">
        <v>812</v>
      </c>
      <c r="B15" s="146"/>
      <c r="C15" s="146"/>
      <c r="D15" s="206" t="s">
        <v>820</v>
      </c>
      <c r="E15" s="208"/>
      <c r="F15" s="186"/>
      <c r="G15" s="251" t="s">
        <v>633</v>
      </c>
      <c r="H15" s="537"/>
      <c r="I15" s="186"/>
      <c r="J15" s="399"/>
    </row>
    <row r="16" spans="1:10" ht="24" customHeight="1">
      <c r="A16" s="146" t="s">
        <v>814</v>
      </c>
      <c r="B16" s="146"/>
      <c r="C16" s="146"/>
      <c r="D16" s="206" t="s">
        <v>821</v>
      </c>
      <c r="E16" s="208"/>
      <c r="F16" s="186"/>
      <c r="G16" s="251" t="s">
        <v>633</v>
      </c>
      <c r="H16" s="537"/>
      <c r="I16" s="186"/>
      <c r="J16" s="399"/>
    </row>
    <row r="17" spans="1:10" ht="24" customHeight="1">
      <c r="A17" s="146" t="s">
        <v>822</v>
      </c>
      <c r="B17" s="146"/>
      <c r="C17" s="146"/>
      <c r="D17" s="206" t="s">
        <v>823</v>
      </c>
      <c r="E17" s="208"/>
      <c r="F17" s="186"/>
      <c r="G17" s="434"/>
      <c r="H17" s="537"/>
      <c r="I17" s="186"/>
      <c r="J17" s="251" t="s">
        <v>633</v>
      </c>
    </row>
    <row r="18" spans="1:10" ht="24" customHeight="1">
      <c r="A18" s="146" t="s">
        <v>824</v>
      </c>
      <c r="B18" s="146"/>
      <c r="C18" s="146"/>
      <c r="D18" s="206" t="s">
        <v>825</v>
      </c>
      <c r="E18" s="208"/>
      <c r="F18" s="186"/>
      <c r="G18" s="434"/>
      <c r="H18" s="537"/>
      <c r="I18" s="186"/>
      <c r="J18" s="251" t="s">
        <v>633</v>
      </c>
    </row>
    <row r="19" spans="1:11" ht="24" customHeight="1">
      <c r="A19" s="144" t="s">
        <v>826</v>
      </c>
      <c r="B19" s="144"/>
      <c r="C19" s="144"/>
      <c r="D19" s="144"/>
      <c r="E19" s="87"/>
      <c r="F19" s="538"/>
      <c r="G19" s="177"/>
      <c r="H19" s="538"/>
      <c r="I19" s="538"/>
      <c r="J19" s="157"/>
      <c r="K19" s="60"/>
    </row>
    <row r="20" spans="1:10" ht="24" customHeight="1">
      <c r="A20" s="124" t="s">
        <v>827</v>
      </c>
      <c r="B20" s="124"/>
      <c r="C20" s="124"/>
      <c r="D20" s="124"/>
      <c r="E20" s="208"/>
      <c r="F20" s="186"/>
      <c r="G20" s="250" t="s">
        <v>633</v>
      </c>
      <c r="H20" s="121"/>
      <c r="I20" s="186"/>
      <c r="J20" s="251" t="s">
        <v>633</v>
      </c>
    </row>
    <row r="21" spans="1:10" ht="24" customHeight="1">
      <c r="A21" s="146" t="s">
        <v>828</v>
      </c>
      <c r="B21" s="124"/>
      <c r="C21" s="124"/>
      <c r="D21" s="206" t="s">
        <v>829</v>
      </c>
      <c r="E21" s="208"/>
      <c r="F21" s="186"/>
      <c r="G21" s="250" t="s">
        <v>633</v>
      </c>
      <c r="H21" s="121"/>
      <c r="I21" s="360" t="s">
        <v>830</v>
      </c>
      <c r="J21" s="434"/>
    </row>
    <row r="22" spans="1:10" ht="24" customHeight="1">
      <c r="A22" s="146" t="s">
        <v>831</v>
      </c>
      <c r="B22" s="124"/>
      <c r="C22" s="124"/>
      <c r="D22" s="206" t="s">
        <v>832</v>
      </c>
      <c r="E22" s="208"/>
      <c r="F22" s="539" t="s">
        <v>830</v>
      </c>
      <c r="G22" s="540"/>
      <c r="H22" s="537"/>
      <c r="I22" s="186"/>
      <c r="J22" s="251" t="s">
        <v>633</v>
      </c>
    </row>
    <row r="23" spans="1:11" ht="24" customHeight="1" thickBot="1">
      <c r="A23" s="124" t="s">
        <v>833</v>
      </c>
      <c r="B23" s="124"/>
      <c r="C23" s="124"/>
      <c r="D23" s="124"/>
      <c r="E23" s="209"/>
      <c r="F23" s="508"/>
      <c r="G23" s="757" t="s">
        <v>633</v>
      </c>
      <c r="H23" s="148"/>
      <c r="I23" s="508"/>
      <c r="J23" s="461">
        <f>G8-J12+G17</f>
        <v>388128.34</v>
      </c>
      <c r="K23" s="215" t="s">
        <v>834</v>
      </c>
    </row>
    <row r="24" spans="1:11" ht="24" customHeight="1" thickBot="1">
      <c r="A24" s="124" t="s">
        <v>835</v>
      </c>
      <c r="B24" s="124"/>
      <c r="C24" s="124"/>
      <c r="D24" s="124"/>
      <c r="E24" s="209"/>
      <c r="F24" s="508"/>
      <c r="G24" s="821">
        <f>SUM(G8:G23)</f>
        <v>388128.34</v>
      </c>
      <c r="H24" s="148"/>
      <c r="I24" s="508"/>
      <c r="J24" s="501">
        <f>SUM(J8:J23)</f>
        <v>388128.34</v>
      </c>
      <c r="K24" s="200">
        <f>G24-J24</f>
        <v>0</v>
      </c>
    </row>
    <row r="25" spans="1:10" ht="24" customHeight="1">
      <c r="A25" s="124" t="s">
        <v>836</v>
      </c>
      <c r="B25" s="124"/>
      <c r="C25" s="124"/>
      <c r="D25" s="124"/>
      <c r="E25" s="208"/>
      <c r="F25" s="186"/>
      <c r="G25" s="536">
        <f>+J23</f>
        <v>388128.34</v>
      </c>
      <c r="H25" s="121"/>
      <c r="I25" s="186"/>
      <c r="J25" s="251" t="s">
        <v>633</v>
      </c>
    </row>
    <row r="26" spans="1:10" ht="24" customHeight="1">
      <c r="A26" s="124" t="s">
        <v>837</v>
      </c>
      <c r="B26" s="124"/>
      <c r="C26" s="124"/>
      <c r="D26" s="124"/>
      <c r="E26" s="208"/>
      <c r="F26" s="186"/>
      <c r="G26" s="250" t="s">
        <v>633</v>
      </c>
      <c r="H26" s="121"/>
      <c r="I26" s="186"/>
      <c r="J26" s="500">
        <f>D27+D28</f>
        <v>371405.56</v>
      </c>
    </row>
    <row r="27" spans="1:10" ht="24" customHeight="1">
      <c r="A27" s="146" t="s">
        <v>812</v>
      </c>
      <c r="B27" s="206" t="s">
        <v>838</v>
      </c>
      <c r="C27" s="202"/>
      <c r="D27" s="707">
        <v>371405.56</v>
      </c>
      <c r="E27" s="208"/>
      <c r="F27" s="186"/>
      <c r="G27" s="250" t="s">
        <v>633</v>
      </c>
      <c r="H27" s="121"/>
      <c r="I27" s="186"/>
      <c r="J27" s="251" t="s">
        <v>633</v>
      </c>
    </row>
    <row r="28" spans="1:10" ht="24" customHeight="1">
      <c r="A28" s="146" t="s">
        <v>814</v>
      </c>
      <c r="B28" s="206" t="s">
        <v>839</v>
      </c>
      <c r="C28" s="202"/>
      <c r="D28" s="464"/>
      <c r="E28" s="208"/>
      <c r="F28" s="186"/>
      <c r="G28" s="250" t="s">
        <v>633</v>
      </c>
      <c r="H28" s="121"/>
      <c r="I28" s="186"/>
      <c r="J28" s="251" t="s">
        <v>633</v>
      </c>
    </row>
    <row r="29" spans="1:10" ht="24" customHeight="1">
      <c r="A29" s="124" t="str">
        <f>+"11. Interest and Costs - "&amp;+'sheet 1'!$BX$2&amp;+" Tax sale"</f>
        <v>11. Interest and Costs - 2013 Tax sale</v>
      </c>
      <c r="B29" s="124"/>
      <c r="C29" s="124"/>
      <c r="D29" s="206" t="s">
        <v>840</v>
      </c>
      <c r="E29" s="208"/>
      <c r="F29" s="186"/>
      <c r="G29" s="488"/>
      <c r="H29" s="121"/>
      <c r="I29" s="186"/>
      <c r="J29" s="251" t="s">
        <v>633</v>
      </c>
    </row>
    <row r="30" spans="1:11" ht="24" customHeight="1">
      <c r="A30" s="124" t="str">
        <f>+"12. "&amp;+'sheet 1'!$BX$2&amp;+" Taxes Transferred to Liens "</f>
        <v>12. 2013 Taxes Transferred to Liens </v>
      </c>
      <c r="B30" s="146"/>
      <c r="C30" s="146"/>
      <c r="D30" s="206" t="s">
        <v>841</v>
      </c>
      <c r="E30" s="208"/>
      <c r="F30" s="186"/>
      <c r="G30" s="488"/>
      <c r="H30" s="121"/>
      <c r="I30" s="186"/>
      <c r="J30" s="251" t="s">
        <v>633</v>
      </c>
      <c r="K30" s="231"/>
    </row>
    <row r="31" spans="1:10" ht="24" customHeight="1">
      <c r="A31" s="124" t="str">
        <f>+"12. "&amp;+'sheet 1'!$BX$2&amp;+" Taxes  "</f>
        <v>12. 2013 Taxes  </v>
      </c>
      <c r="B31" s="124"/>
      <c r="C31" s="124"/>
      <c r="D31" s="206" t="s">
        <v>842</v>
      </c>
      <c r="E31" s="208"/>
      <c r="F31" s="186"/>
      <c r="G31" s="488">
        <f>'Sheet 22'!E41</f>
        <v>337924.72000000253</v>
      </c>
      <c r="H31" s="121"/>
      <c r="I31" s="186"/>
      <c r="J31" s="251" t="s">
        <v>633</v>
      </c>
    </row>
    <row r="32" spans="1:11" ht="24" customHeight="1">
      <c r="A32" s="124" t="str">
        <f>+"14. Balance December 31, "&amp;+'sheet 1'!$BX$2</f>
        <v>14. Balance December 31, 2013</v>
      </c>
      <c r="B32" s="124"/>
      <c r="C32" s="124"/>
      <c r="D32" s="124"/>
      <c r="E32" s="208"/>
      <c r="F32" s="186"/>
      <c r="G32" s="250" t="s">
        <v>633</v>
      </c>
      <c r="H32" s="121"/>
      <c r="I32" s="186"/>
      <c r="J32" s="490">
        <f>+D33+D34</f>
        <v>354647.5</v>
      </c>
      <c r="K32">
        <f>4621.53+1387.57+3002.95+12134.26+9221.84+27046.77+109102.18+75033.08+131863.8+950983.71+78513.39</f>
        <v>1402911.0799999998</v>
      </c>
    </row>
    <row r="33" spans="1:10" ht="24" customHeight="1">
      <c r="A33" s="146" t="s">
        <v>812</v>
      </c>
      <c r="B33" s="206" t="s">
        <v>843</v>
      </c>
      <c r="C33" s="210"/>
      <c r="D33" s="976">
        <v>354647.5</v>
      </c>
      <c r="E33" s="208"/>
      <c r="F33" s="186"/>
      <c r="G33" s="250" t="s">
        <v>633</v>
      </c>
      <c r="H33" s="121"/>
      <c r="I33" s="186"/>
      <c r="J33" s="251" t="s">
        <v>633</v>
      </c>
    </row>
    <row r="34" spans="1:11" ht="24" customHeight="1">
      <c r="A34" s="146" t="s">
        <v>814</v>
      </c>
      <c r="B34" s="206" t="s">
        <v>844</v>
      </c>
      <c r="C34" s="210"/>
      <c r="D34" s="464"/>
      <c r="E34" s="208"/>
      <c r="F34" s="186"/>
      <c r="G34" s="250" t="s">
        <v>633</v>
      </c>
      <c r="H34" s="121"/>
      <c r="I34" s="186"/>
      <c r="J34" s="758" t="s">
        <v>633</v>
      </c>
      <c r="K34" s="215"/>
    </row>
    <row r="35" spans="1:11" ht="24" customHeight="1">
      <c r="A35" s="123" t="s">
        <v>845</v>
      </c>
      <c r="B35" s="123"/>
      <c r="C35" s="123"/>
      <c r="D35" s="123"/>
      <c r="E35" s="208"/>
      <c r="F35" s="186"/>
      <c r="G35" s="481">
        <f>SUM(G25:G34)</f>
        <v>726053.0600000026</v>
      </c>
      <c r="H35" s="121"/>
      <c r="I35" s="186"/>
      <c r="J35" s="487">
        <f>SUM(J25:J34)</f>
        <v>726053.06</v>
      </c>
      <c r="K35" s="197"/>
    </row>
    <row r="36" spans="1:10" ht="4.5" customHeight="1">
      <c r="A36" s="157"/>
      <c r="B36" s="60"/>
      <c r="C36" s="60"/>
      <c r="D36" s="60"/>
      <c r="E36" s="92"/>
      <c r="F36" s="58"/>
      <c r="G36" s="58"/>
      <c r="H36" s="58"/>
      <c r="I36" s="58"/>
      <c r="J36" s="58"/>
    </row>
    <row r="37" spans="1:11" ht="19.5" customHeight="1" thickBot="1">
      <c r="A37" s="123" t="s">
        <v>846</v>
      </c>
      <c r="B37" s="130"/>
      <c r="C37" s="130"/>
      <c r="D37" s="130"/>
      <c r="E37" s="60"/>
      <c r="F37" s="60"/>
      <c r="G37" s="60"/>
      <c r="H37" s="60"/>
      <c r="I37" s="60"/>
      <c r="J37" s="518"/>
      <c r="K37" s="197"/>
    </row>
    <row r="38" spans="1:11" ht="19.5" customHeight="1" thickBot="1">
      <c r="A38" s="123" t="s">
        <v>847</v>
      </c>
      <c r="B38" s="130"/>
      <c r="C38" s="130"/>
      <c r="D38" s="216">
        <f>ROUNDDOWN(J26/G25,4)</f>
        <v>0.9569</v>
      </c>
      <c r="E38" s="60"/>
      <c r="F38" s="60"/>
      <c r="G38" s="60"/>
      <c r="H38" s="60"/>
      <c r="I38" s="60"/>
      <c r="J38" s="60"/>
      <c r="K38" s="231"/>
    </row>
    <row r="39" spans="1:11" ht="19.5" customHeight="1" thickBot="1">
      <c r="A39" s="123" t="s">
        <v>848</v>
      </c>
      <c r="B39" s="130"/>
      <c r="C39" s="130"/>
      <c r="D39" s="212"/>
      <c r="E39" s="60"/>
      <c r="F39" s="60"/>
      <c r="G39" s="217">
        <f>J32*D38</f>
        <v>339362.19275</v>
      </c>
      <c r="H39" s="60"/>
      <c r="I39" s="162" t="s">
        <v>849</v>
      </c>
      <c r="J39" s="162"/>
      <c r="K39" s="231"/>
    </row>
    <row r="40" spans="1:7" ht="19.5" customHeight="1">
      <c r="A40" s="123" t="str">
        <f>+"      maximum amount that may be anticipated in "&amp;+'sheet 1'!$BX$1&amp;+"."</f>
        <v>      maximum amount that may be anticipated in 2014.</v>
      </c>
      <c r="G40" s="213" t="s">
        <v>850</v>
      </c>
    </row>
    <row r="41" spans="1:7" ht="19.5" customHeight="1">
      <c r="A41" s="135" t="s">
        <v>851</v>
      </c>
      <c r="G41" s="213"/>
    </row>
    <row r="42" spans="1:7" ht="19.5" customHeight="1">
      <c r="A42" s="135" t="s">
        <v>852</v>
      </c>
      <c r="G42" s="213"/>
    </row>
    <row r="43" spans="1:7" ht="19.5" customHeight="1">
      <c r="A43" s="135"/>
      <c r="G43" s="213"/>
    </row>
    <row r="44" spans="1:10" ht="19.5" customHeight="1">
      <c r="A44" s="131" t="s">
        <v>853</v>
      </c>
      <c r="B44" s="131"/>
      <c r="C44" s="131"/>
      <c r="D44" s="131"/>
      <c r="E44" s="23"/>
      <c r="F44" s="23"/>
      <c r="G44" s="23"/>
      <c r="H44" s="23"/>
      <c r="I44" s="23"/>
      <c r="J44" s="23"/>
    </row>
  </sheetData>
  <sheetProtection/>
  <printOptions horizontalCentered="1" verticalCentered="1"/>
  <pageMargins left="0" right="0" top="0" bottom="0" header="0.5" footer="0.5"/>
  <pageSetup fitToHeight="1" fitToWidth="1" horizontalDpi="600" verticalDpi="600" orientation="portrait" paperSize="5" r:id="rId1"/>
</worksheet>
</file>

<file path=xl/worksheets/sheet33.xml><?xml version="1.0" encoding="utf-8"?>
<worksheet xmlns="http://schemas.openxmlformats.org/spreadsheetml/2006/main" xmlns:r="http://schemas.openxmlformats.org/officeDocument/2006/relationships">
  <sheetPr codeName="Sheet35">
    <pageSetUpPr fitToPage="1"/>
  </sheetPr>
  <dimension ref="A1:M54"/>
  <sheetViews>
    <sheetView showGridLines="0" zoomScalePageLayoutView="0" workbookViewId="0" topLeftCell="A7">
      <selection activeCell="D6" sqref="D6"/>
    </sheetView>
  </sheetViews>
  <sheetFormatPr defaultColWidth="8.88671875" defaultRowHeight="15"/>
  <cols>
    <col min="1" max="1" width="36.4453125" style="0" customWidth="1"/>
    <col min="2" max="2" width="13.4453125" style="0" customWidth="1"/>
    <col min="3" max="3" width="0.671875" style="0" customWidth="1"/>
    <col min="4" max="4" width="13.77734375" style="0" customWidth="1"/>
    <col min="5" max="5" width="0.671875" style="0" customWidth="1"/>
    <col min="6" max="6" width="13.77734375" style="0" customWidth="1"/>
    <col min="7" max="7" width="0.671875" style="0" customWidth="1"/>
    <col min="8" max="8" width="12.77734375" style="0" customWidth="1"/>
    <col min="9" max="9" width="0.671875" style="0" customWidth="1"/>
    <col min="10" max="10" width="14.21484375" style="0" customWidth="1"/>
  </cols>
  <sheetData>
    <row r="1" spans="1:6" ht="24" customHeight="1">
      <c r="A1" s="151" t="s">
        <v>854</v>
      </c>
      <c r="B1" s="23"/>
      <c r="C1" s="23"/>
      <c r="D1" s="23"/>
      <c r="E1" s="23"/>
      <c r="F1" s="23"/>
    </row>
    <row r="2" spans="1:12" ht="21.75" customHeight="1">
      <c r="A2" s="247" t="s">
        <v>855</v>
      </c>
      <c r="B2" s="105"/>
      <c r="C2" s="105"/>
      <c r="D2" s="154"/>
      <c r="E2" s="154"/>
      <c r="F2" s="154"/>
      <c r="G2" s="94"/>
      <c r="H2" s="62"/>
      <c r="I2" s="62"/>
      <c r="J2" s="62"/>
      <c r="K2" s="60"/>
      <c r="L2" s="60"/>
    </row>
    <row r="3" spans="1:10" ht="4.5" customHeight="1">
      <c r="A3" s="58"/>
      <c r="B3" s="58"/>
      <c r="C3" s="58"/>
      <c r="D3" s="58"/>
      <c r="E3" s="58"/>
      <c r="F3" s="58"/>
      <c r="G3" s="60"/>
      <c r="H3" s="60"/>
      <c r="I3" s="60"/>
      <c r="J3" s="60"/>
    </row>
    <row r="4" spans="1:10" ht="21.75" customHeight="1">
      <c r="A4" s="173"/>
      <c r="B4" s="133"/>
      <c r="C4" s="133"/>
      <c r="D4" s="174" t="s">
        <v>364</v>
      </c>
      <c r="E4" s="72"/>
      <c r="F4" s="175" t="s">
        <v>365</v>
      </c>
      <c r="G4" s="60"/>
      <c r="H4" s="60"/>
      <c r="I4" s="60"/>
      <c r="J4" s="60"/>
    </row>
    <row r="5" spans="1:10" ht="4.5" customHeight="1">
      <c r="A5" s="127"/>
      <c r="B5" s="133"/>
      <c r="C5" s="133"/>
      <c r="D5" s="134"/>
      <c r="E5" s="72"/>
      <c r="F5" s="150"/>
      <c r="G5" s="60"/>
      <c r="H5" s="166"/>
      <c r="I5" s="60"/>
      <c r="J5" s="155"/>
    </row>
    <row r="6" spans="1:10" ht="22.5" customHeight="1">
      <c r="A6" s="124" t="str">
        <f>+"1.   Balance January 1, "&amp;+'sheet 1'!$BX$2</f>
        <v>1.   Balance January 1, 2013</v>
      </c>
      <c r="B6" s="180" t="s">
        <v>856</v>
      </c>
      <c r="C6" s="133"/>
      <c r="D6" s="745">
        <v>169885.089</v>
      </c>
      <c r="E6" s="72"/>
      <c r="F6" s="251" t="s">
        <v>633</v>
      </c>
      <c r="G6" s="60"/>
      <c r="H6" s="60"/>
      <c r="I6" s="60"/>
      <c r="J6" s="60"/>
    </row>
    <row r="7" spans="1:10" ht="22.5" customHeight="1">
      <c r="A7" s="124" t="str">
        <f>+"2.   Foreclosed or Deeded in "&amp;+'sheet 1'!$BX$2</f>
        <v>2.   Foreclosed or Deeded in 2013</v>
      </c>
      <c r="B7" s="122"/>
      <c r="C7" s="122"/>
      <c r="D7" s="250" t="s">
        <v>633</v>
      </c>
      <c r="E7" s="122"/>
      <c r="F7" s="251" t="s">
        <v>633</v>
      </c>
      <c r="G7" s="60"/>
      <c r="H7" s="118"/>
      <c r="I7" s="60"/>
      <c r="J7" s="118"/>
    </row>
    <row r="8" spans="1:10" ht="22.5" customHeight="1">
      <c r="A8" s="182" t="s">
        <v>857</v>
      </c>
      <c r="B8" s="180" t="s">
        <v>858</v>
      </c>
      <c r="C8" s="160"/>
      <c r="D8" s="545"/>
      <c r="E8" s="122"/>
      <c r="F8" s="251" t="s">
        <v>633</v>
      </c>
      <c r="G8" s="60"/>
      <c r="H8" s="118"/>
      <c r="I8" s="60"/>
      <c r="J8" s="60"/>
    </row>
    <row r="9" spans="1:10" ht="22.5" customHeight="1">
      <c r="A9" s="182" t="s">
        <v>859</v>
      </c>
      <c r="B9" s="180" t="s">
        <v>860</v>
      </c>
      <c r="C9" s="160"/>
      <c r="D9" s="545"/>
      <c r="E9" s="122"/>
      <c r="F9" s="251" t="s">
        <v>633</v>
      </c>
      <c r="G9" s="60"/>
      <c r="H9" s="118"/>
      <c r="I9" s="60"/>
      <c r="J9" s="60"/>
    </row>
    <row r="10" spans="1:10" ht="22.5" customHeight="1">
      <c r="A10" s="182" t="s">
        <v>861</v>
      </c>
      <c r="B10" s="180" t="s">
        <v>862</v>
      </c>
      <c r="C10" s="160"/>
      <c r="D10" s="545"/>
      <c r="E10" s="122"/>
      <c r="F10" s="251" t="s">
        <v>633</v>
      </c>
      <c r="G10" s="60"/>
      <c r="H10" s="118"/>
      <c r="I10" s="60"/>
      <c r="J10" s="60"/>
    </row>
    <row r="11" spans="1:10" ht="22.5" customHeight="1">
      <c r="A11" s="182" t="s">
        <v>863</v>
      </c>
      <c r="B11" s="180" t="s">
        <v>864</v>
      </c>
      <c r="C11" s="160"/>
      <c r="D11" s="250" t="s">
        <v>633</v>
      </c>
      <c r="E11" s="122"/>
      <c r="F11" s="546"/>
      <c r="G11" s="60"/>
      <c r="H11" s="118"/>
      <c r="I11" s="60"/>
      <c r="J11" s="60"/>
    </row>
    <row r="12" spans="1:10" ht="22.5" customHeight="1">
      <c r="A12" s="182" t="s">
        <v>865</v>
      </c>
      <c r="B12" s="180" t="s">
        <v>866</v>
      </c>
      <c r="C12" s="160"/>
      <c r="D12" s="545"/>
      <c r="E12" s="122"/>
      <c r="F12" s="251" t="s">
        <v>633</v>
      </c>
      <c r="G12" s="60"/>
      <c r="H12" s="118"/>
      <c r="I12" s="60"/>
      <c r="J12" s="60"/>
    </row>
    <row r="13" spans="1:10" ht="22.5" customHeight="1">
      <c r="A13" s="182" t="s">
        <v>867</v>
      </c>
      <c r="B13" s="180" t="s">
        <v>868</v>
      </c>
      <c r="C13" s="160"/>
      <c r="D13" s="250" t="s">
        <v>633</v>
      </c>
      <c r="E13" s="122"/>
      <c r="F13" s="546"/>
      <c r="G13" s="60"/>
      <c r="H13" s="118"/>
      <c r="I13" s="60"/>
      <c r="J13" s="60"/>
    </row>
    <row r="14" spans="1:10" ht="22.5" customHeight="1">
      <c r="A14" s="181" t="s">
        <v>869</v>
      </c>
      <c r="B14" s="180"/>
      <c r="C14" s="160"/>
      <c r="D14" s="250" t="s">
        <v>633</v>
      </c>
      <c r="E14" s="122"/>
      <c r="F14" s="251" t="s">
        <v>633</v>
      </c>
      <c r="G14" s="60"/>
      <c r="H14" s="118"/>
      <c r="I14" s="60"/>
      <c r="J14" s="60"/>
    </row>
    <row r="15" spans="1:10" ht="22.5" customHeight="1">
      <c r="A15" s="182" t="s">
        <v>870</v>
      </c>
      <c r="B15" s="180" t="s">
        <v>871</v>
      </c>
      <c r="C15" s="160"/>
      <c r="D15" s="250" t="s">
        <v>633</v>
      </c>
      <c r="E15" s="122"/>
      <c r="F15" s="546"/>
      <c r="G15" s="60"/>
      <c r="H15" s="118"/>
      <c r="I15" s="60"/>
      <c r="J15" s="60"/>
    </row>
    <row r="16" spans="1:10" ht="22.5" customHeight="1">
      <c r="A16" s="182" t="s">
        <v>872</v>
      </c>
      <c r="B16" s="180" t="s">
        <v>873</v>
      </c>
      <c r="C16" s="160"/>
      <c r="D16" s="250" t="s">
        <v>633</v>
      </c>
      <c r="E16" s="122"/>
      <c r="F16" s="546"/>
      <c r="G16" s="60"/>
      <c r="H16" s="118"/>
      <c r="I16" s="60"/>
      <c r="J16" s="60"/>
    </row>
    <row r="17" spans="1:10" ht="22.5" customHeight="1">
      <c r="A17" s="182" t="s">
        <v>874</v>
      </c>
      <c r="B17" s="180" t="s">
        <v>875</v>
      </c>
      <c r="C17" s="160"/>
      <c r="D17" s="250" t="s">
        <v>633</v>
      </c>
      <c r="E17" s="122"/>
      <c r="F17" s="546"/>
      <c r="G17" s="60"/>
      <c r="H17" s="118"/>
      <c r="I17" s="60"/>
      <c r="J17" s="60"/>
    </row>
    <row r="18" spans="1:10" ht="22.5" customHeight="1">
      <c r="A18" s="182" t="s">
        <v>876</v>
      </c>
      <c r="B18" s="180" t="s">
        <v>877</v>
      </c>
      <c r="C18" s="160"/>
      <c r="D18" s="250" t="s">
        <v>633</v>
      </c>
      <c r="E18" s="122"/>
      <c r="F18" s="546"/>
      <c r="G18" s="60"/>
      <c r="H18" s="118"/>
      <c r="I18" s="60"/>
      <c r="J18" s="60"/>
    </row>
    <row r="19" spans="1:10" ht="22.5" customHeight="1">
      <c r="A19" s="182" t="s">
        <v>878</v>
      </c>
      <c r="B19" s="180" t="s">
        <v>879</v>
      </c>
      <c r="C19" s="160"/>
      <c r="D19" s="545"/>
      <c r="E19" s="122"/>
      <c r="F19" s="251" t="s">
        <v>633</v>
      </c>
      <c r="G19" s="60"/>
      <c r="H19" s="118"/>
      <c r="I19" s="60"/>
      <c r="J19" s="60"/>
    </row>
    <row r="20" spans="1:10" ht="22.5" customHeight="1" thickBot="1">
      <c r="A20" s="124" t="str">
        <f>+"14.   Balance December 31, "&amp;+'sheet 1'!$BX$2</f>
        <v>14.   Balance December 31, 2013</v>
      </c>
      <c r="B20" s="180" t="s">
        <v>880</v>
      </c>
      <c r="C20" s="161"/>
      <c r="D20" s="757" t="s">
        <v>633</v>
      </c>
      <c r="E20" s="147"/>
      <c r="F20" s="746">
        <v>169885.09</v>
      </c>
      <c r="G20" s="60"/>
      <c r="H20" s="118"/>
      <c r="I20" s="60"/>
      <c r="J20" s="60"/>
    </row>
    <row r="21" spans="1:10" ht="22.5" customHeight="1">
      <c r="A21" s="144"/>
      <c r="B21" s="183"/>
      <c r="C21" s="160"/>
      <c r="D21" s="547">
        <f>SUM(D6:D20)</f>
        <v>169885.089</v>
      </c>
      <c r="E21" s="510"/>
      <c r="F21" s="548">
        <f>SUM(F6:F20)</f>
        <v>169885.09</v>
      </c>
      <c r="G21" s="60"/>
      <c r="H21" s="118"/>
      <c r="I21" s="60"/>
      <c r="J21" s="60"/>
    </row>
    <row r="22" spans="1:10" ht="4.5" customHeight="1">
      <c r="A22" s="123"/>
      <c r="B22" s="142"/>
      <c r="C22" s="124"/>
      <c r="D22" s="248"/>
      <c r="E22" s="122"/>
      <c r="F22" s="129"/>
      <c r="G22" s="60"/>
      <c r="H22" s="62"/>
      <c r="I22" s="60"/>
      <c r="J22" s="118"/>
    </row>
    <row r="23" spans="1:10" ht="17.25" customHeight="1">
      <c r="A23" s="167" t="s">
        <v>881</v>
      </c>
      <c r="B23" s="132"/>
      <c r="C23" s="132"/>
      <c r="D23" s="132"/>
      <c r="E23" s="132"/>
      <c r="F23" s="164"/>
      <c r="G23" s="62"/>
      <c r="H23" s="62"/>
      <c r="I23" s="60"/>
      <c r="J23" s="60"/>
    </row>
    <row r="24" spans="1:10" ht="7.5" customHeight="1">
      <c r="A24" s="136"/>
      <c r="B24" s="136"/>
      <c r="C24" s="136"/>
      <c r="D24" s="136"/>
      <c r="E24" s="136"/>
      <c r="F24" s="152"/>
      <c r="G24" s="94"/>
      <c r="H24" s="94"/>
      <c r="I24" s="60"/>
      <c r="J24" s="60"/>
    </row>
    <row r="25" spans="1:10" ht="4.5" customHeight="1">
      <c r="A25" s="124"/>
      <c r="B25" s="124"/>
      <c r="C25" s="124"/>
      <c r="D25" s="124"/>
      <c r="E25" s="124"/>
      <c r="F25" s="158"/>
      <c r="G25" s="60"/>
      <c r="H25" s="118"/>
      <c r="I25" s="60"/>
      <c r="J25" s="60"/>
    </row>
    <row r="26" spans="1:10" ht="21.75" customHeight="1">
      <c r="A26" s="652" t="s">
        <v>145</v>
      </c>
      <c r="B26" s="122"/>
      <c r="C26" s="122"/>
      <c r="D26" s="250" t="s">
        <v>364</v>
      </c>
      <c r="E26" s="122"/>
      <c r="F26" s="251" t="s">
        <v>365</v>
      </c>
      <c r="G26" s="60"/>
      <c r="H26" s="118"/>
      <c r="I26" s="60"/>
      <c r="J26" s="60"/>
    </row>
    <row r="27" spans="1:10" ht="4.5" customHeight="1">
      <c r="A27" s="124"/>
      <c r="B27" s="122"/>
      <c r="C27" s="122"/>
      <c r="D27" s="122"/>
      <c r="E27" s="122"/>
      <c r="F27" s="158"/>
      <c r="G27" s="60"/>
      <c r="H27" s="118"/>
      <c r="I27" s="60"/>
      <c r="J27" s="60"/>
    </row>
    <row r="28" spans="1:10" ht="22.5" customHeight="1">
      <c r="A28" s="124" t="str">
        <f>+"15.   Balance January 1, "&amp;+'sheet 1'!$BX$2</f>
        <v>15.   Balance January 1, 2013</v>
      </c>
      <c r="B28" s="180" t="s">
        <v>882</v>
      </c>
      <c r="C28" s="122"/>
      <c r="D28" s="541"/>
      <c r="E28" s="256"/>
      <c r="F28" s="251" t="s">
        <v>633</v>
      </c>
      <c r="G28" s="60"/>
      <c r="H28" s="118"/>
      <c r="I28" s="60"/>
      <c r="J28" s="60"/>
    </row>
    <row r="29" spans="1:10" ht="22.5" customHeight="1">
      <c r="A29" s="124" t="str">
        <f>+"16.   "&amp;+'sheet 1'!$BX$2&amp;+" Sales from Foreclosed Property"</f>
        <v>16.   2013 Sales from Foreclosed Property</v>
      </c>
      <c r="B29" s="180" t="s">
        <v>883</v>
      </c>
      <c r="C29" s="122"/>
      <c r="D29" s="541"/>
      <c r="E29" s="256"/>
      <c r="F29" s="251" t="s">
        <v>633</v>
      </c>
      <c r="G29" s="60"/>
      <c r="H29" s="118"/>
      <c r="I29" s="60"/>
      <c r="J29" s="60"/>
    </row>
    <row r="30" spans="1:10" ht="22.5" customHeight="1">
      <c r="A30" s="173" t="s">
        <v>884</v>
      </c>
      <c r="B30" s="180" t="s">
        <v>885</v>
      </c>
      <c r="C30" s="122"/>
      <c r="D30" s="250" t="s">
        <v>633</v>
      </c>
      <c r="E30" s="256"/>
      <c r="F30" s="432"/>
      <c r="G30" s="60"/>
      <c r="H30" s="118"/>
      <c r="I30" s="60"/>
      <c r="J30" s="60"/>
    </row>
    <row r="31" spans="1:10" ht="22.5" customHeight="1">
      <c r="A31" s="173" t="s">
        <v>886</v>
      </c>
      <c r="B31" s="180" t="s">
        <v>887</v>
      </c>
      <c r="C31" s="122"/>
      <c r="D31" s="250" t="s">
        <v>633</v>
      </c>
      <c r="E31" s="256"/>
      <c r="F31" s="432"/>
      <c r="G31" s="60"/>
      <c r="H31" s="118"/>
      <c r="I31" s="60"/>
      <c r="J31" s="60"/>
    </row>
    <row r="32" spans="1:10" ht="22.5" customHeight="1" thickBot="1">
      <c r="A32" s="124" t="str">
        <f>+"14.   Balance December 31, "&amp;+'sheet 1'!$BX$2</f>
        <v>14.   Balance December 31, 2013</v>
      </c>
      <c r="B32" s="180" t="s">
        <v>888</v>
      </c>
      <c r="C32" s="147"/>
      <c r="D32" s="757" t="s">
        <v>633</v>
      </c>
      <c r="E32" s="257"/>
      <c r="F32" s="542">
        <f>D28+D29-F30-F31</f>
        <v>0</v>
      </c>
      <c r="G32" s="60"/>
      <c r="H32" s="118"/>
      <c r="I32" s="60"/>
      <c r="J32" s="60"/>
    </row>
    <row r="33" spans="1:10" ht="23.25" customHeight="1">
      <c r="A33" s="123"/>
      <c r="B33" s="142"/>
      <c r="C33" s="142"/>
      <c r="D33" s="544">
        <f>SUM(D28:D29)</f>
        <v>0</v>
      </c>
      <c r="E33" s="122"/>
      <c r="F33" s="543">
        <f>SUM(F28:F32)</f>
        <v>0</v>
      </c>
      <c r="G33" s="60"/>
      <c r="H33" s="118"/>
      <c r="I33" s="60"/>
      <c r="J33" s="60"/>
    </row>
    <row r="34" spans="1:10" ht="4.5" customHeight="1">
      <c r="A34" s="123"/>
      <c r="B34" s="142"/>
      <c r="C34" s="122"/>
      <c r="D34" s="255"/>
      <c r="E34" s="124"/>
      <c r="F34" s="158"/>
      <c r="G34" s="60"/>
      <c r="H34" s="118"/>
      <c r="I34" s="60"/>
      <c r="J34" s="60"/>
    </row>
    <row r="35" spans="1:10" ht="21.75" customHeight="1">
      <c r="A35" s="167" t="s">
        <v>889</v>
      </c>
      <c r="B35" s="132"/>
      <c r="C35" s="132"/>
      <c r="D35" s="132"/>
      <c r="E35" s="132"/>
      <c r="F35" s="164"/>
      <c r="G35" s="60"/>
      <c r="H35" s="118"/>
      <c r="I35" s="60"/>
      <c r="J35" s="60"/>
    </row>
    <row r="36" spans="1:10" ht="8.25" customHeight="1">
      <c r="A36" s="136"/>
      <c r="B36" s="136"/>
      <c r="C36" s="136"/>
      <c r="D36" s="136"/>
      <c r="E36" s="136"/>
      <c r="F36" s="152"/>
      <c r="G36" s="60"/>
      <c r="H36" s="118"/>
      <c r="I36" s="60"/>
      <c r="J36" s="60"/>
    </row>
    <row r="37" spans="1:10" ht="4.5" customHeight="1">
      <c r="A37" s="124"/>
      <c r="B37" s="124"/>
      <c r="C37" s="124"/>
      <c r="D37" s="124"/>
      <c r="E37" s="124"/>
      <c r="F37" s="158"/>
      <c r="G37" s="60"/>
      <c r="H37" s="118"/>
      <c r="I37" s="60"/>
      <c r="J37" s="118"/>
    </row>
    <row r="38" spans="1:10" ht="21" customHeight="1">
      <c r="A38" s="652" t="s">
        <v>145</v>
      </c>
      <c r="B38" s="122"/>
      <c r="C38" s="122"/>
      <c r="D38" s="250" t="s">
        <v>364</v>
      </c>
      <c r="E38" s="122"/>
      <c r="F38" s="251" t="s">
        <v>365</v>
      </c>
      <c r="G38" s="60"/>
      <c r="H38" s="118"/>
      <c r="I38" s="60"/>
      <c r="J38" s="60"/>
    </row>
    <row r="39" spans="1:13" ht="4.5" customHeight="1">
      <c r="A39" s="124"/>
      <c r="B39" s="122"/>
      <c r="C39" s="122"/>
      <c r="D39" s="122"/>
      <c r="E39" s="122"/>
      <c r="F39" s="158"/>
      <c r="G39" s="23"/>
      <c r="H39" s="53"/>
      <c r="I39" s="53"/>
      <c r="J39" s="53"/>
      <c r="K39" s="53"/>
      <c r="L39" s="53"/>
      <c r="M39" s="53"/>
    </row>
    <row r="40" spans="1:6" ht="22.5" customHeight="1">
      <c r="A40" s="124" t="str">
        <f>+"20.   Balance January 1, "&amp;+'sheet 1'!$BX$2</f>
        <v>20.   Balance January 1, 2013</v>
      </c>
      <c r="B40" s="180" t="s">
        <v>890</v>
      </c>
      <c r="C40" s="72"/>
      <c r="D40" s="545"/>
      <c r="E40" s="249"/>
      <c r="F40" s="251" t="s">
        <v>633</v>
      </c>
    </row>
    <row r="41" spans="1:6" ht="22.5" customHeight="1">
      <c r="A41" s="124" t="str">
        <f>+"21.   "&amp;+'sheet 1'!$BX$2&amp;+" Sales from Foreclosed Property"</f>
        <v>21.   2013 Sales from Foreclosed Property</v>
      </c>
      <c r="B41" s="180" t="s">
        <v>891</v>
      </c>
      <c r="C41" s="72"/>
      <c r="D41" s="545"/>
      <c r="E41" s="249"/>
      <c r="F41" s="251" t="s">
        <v>633</v>
      </c>
    </row>
    <row r="42" spans="1:6" ht="22.5" customHeight="1">
      <c r="A42" s="173" t="s">
        <v>892</v>
      </c>
      <c r="B42" s="180" t="s">
        <v>893</v>
      </c>
      <c r="C42" s="72"/>
      <c r="D42" s="250" t="s">
        <v>633</v>
      </c>
      <c r="E42" s="249"/>
      <c r="F42" s="546"/>
    </row>
    <row r="43" spans="1:6" ht="22.5" customHeight="1">
      <c r="A43" s="173" t="s">
        <v>894</v>
      </c>
      <c r="B43" s="180" t="s">
        <v>895</v>
      </c>
      <c r="C43" s="72"/>
      <c r="D43" s="250" t="s">
        <v>633</v>
      </c>
      <c r="E43" s="249"/>
      <c r="F43" s="546"/>
    </row>
    <row r="44" spans="1:6" ht="22.5" customHeight="1" thickBot="1">
      <c r="A44" s="124" t="str">
        <f>+"24.   Balance December 31, "&amp;+'sheet 1'!$BX$2</f>
        <v>24.   Balance December 31, 2013</v>
      </c>
      <c r="B44" s="180" t="s">
        <v>896</v>
      </c>
      <c r="C44" s="111"/>
      <c r="D44" s="757" t="s">
        <v>633</v>
      </c>
      <c r="E44" s="254"/>
      <c r="F44" s="549">
        <f>+D40+D41-F42-F43</f>
        <v>0</v>
      </c>
    </row>
    <row r="45" spans="1:6" ht="23.25" customHeight="1">
      <c r="A45" s="144"/>
      <c r="B45" s="89"/>
      <c r="C45" s="72"/>
      <c r="D45" s="544">
        <f>SUM(D40:D44)</f>
        <v>0</v>
      </c>
      <c r="E45" s="121"/>
      <c r="F45" s="543">
        <f>SUM(F40:F44)</f>
        <v>0</v>
      </c>
    </row>
    <row r="46" spans="1:6" ht="4.5" customHeight="1">
      <c r="A46" s="60"/>
      <c r="B46" s="89"/>
      <c r="C46" s="58"/>
      <c r="D46" s="186"/>
      <c r="E46" s="186"/>
      <c r="F46" s="186"/>
    </row>
    <row r="47" spans="1:6" ht="9" customHeight="1">
      <c r="A47" s="144"/>
      <c r="B47" s="60"/>
      <c r="C47" s="60"/>
      <c r="D47" s="60"/>
      <c r="E47" s="60"/>
      <c r="F47" s="60"/>
    </row>
    <row r="48" spans="1:2" ht="15" customHeight="1">
      <c r="A48" s="704" t="s">
        <v>901</v>
      </c>
      <c r="B48" s="261"/>
    </row>
    <row r="49" spans="1:2" ht="15" customHeight="1">
      <c r="A49" s="704" t="str">
        <f>+"*Total Cash Collected in "&amp;+'sheet 1'!$BX$2</f>
        <v>*Total Cash Collected in 2013</v>
      </c>
      <c r="B49" s="253" t="s">
        <v>902</v>
      </c>
    </row>
    <row r="50" ht="15" customHeight="1">
      <c r="A50" s="705"/>
    </row>
    <row r="51" spans="1:2" ht="15" customHeight="1">
      <c r="A51" s="704" t="str">
        <f>+"Realized in "&amp;+'sheet 1'!$BX$2&amp;+" Budget"</f>
        <v>Realized in 2013 Budget</v>
      </c>
      <c r="B51" s="218"/>
    </row>
    <row r="52" ht="15" customHeight="1">
      <c r="A52" s="706"/>
    </row>
    <row r="53" spans="1:2" ht="15" customHeight="1">
      <c r="A53" s="704" t="s">
        <v>903</v>
      </c>
      <c r="B53" s="218"/>
    </row>
    <row r="54" spans="1:6" ht="24" customHeight="1">
      <c r="A54" s="1023" t="s">
        <v>904</v>
      </c>
      <c r="B54" s="1023"/>
      <c r="C54" s="1023"/>
      <c r="D54" s="1023"/>
      <c r="E54" s="1023"/>
      <c r="F54" s="1023"/>
    </row>
    <row r="55" ht="28.5" customHeight="1"/>
    <row r="56" ht="28.5" customHeight="1"/>
    <row r="57" ht="28.5" customHeight="1"/>
    <row r="58" ht="28.5" customHeight="1"/>
    <row r="59" ht="28.5" customHeight="1"/>
    <row r="60" ht="28.5" customHeight="1"/>
    <row r="61" ht="28.5" customHeight="1"/>
    <row r="62" ht="28.5" customHeight="1"/>
    <row r="63" ht="28.5" customHeight="1"/>
  </sheetData>
  <sheetProtection/>
  <mergeCells count="1">
    <mergeCell ref="A54:F54"/>
  </mergeCells>
  <printOptions horizontalCentered="1" verticalCentered="1"/>
  <pageMargins left="0" right="0" top="0" bottom="0" header="0.5" footer="0.5"/>
  <pageSetup fitToHeight="1" fitToWidth="1" horizontalDpi="600" verticalDpi="600" orientation="portrait" paperSize="5" r:id="rId1"/>
</worksheet>
</file>

<file path=xl/worksheets/sheet34.xml><?xml version="1.0" encoding="utf-8"?>
<worksheet xmlns="http://schemas.openxmlformats.org/spreadsheetml/2006/main" xmlns:r="http://schemas.openxmlformats.org/officeDocument/2006/relationships">
  <sheetPr codeName="Sheet36">
    <pageSetUpPr fitToPage="1"/>
  </sheetPr>
  <dimension ref="A1:Q49"/>
  <sheetViews>
    <sheetView showGridLines="0" zoomScalePageLayoutView="0" workbookViewId="0" topLeftCell="A1">
      <selection activeCell="H18" sqref="H18"/>
    </sheetView>
  </sheetViews>
  <sheetFormatPr defaultColWidth="8.88671875" defaultRowHeight="15"/>
  <cols>
    <col min="1" max="1" width="2.5546875" style="0" customWidth="1"/>
    <col min="2" max="2" width="22.77734375" style="0" customWidth="1"/>
    <col min="3" max="3" width="5.99609375" style="0" customWidth="1"/>
    <col min="4" max="4" width="11.77734375" style="0" customWidth="1"/>
    <col min="5" max="5" width="0.9921875" style="0" customWidth="1"/>
    <col min="6" max="6" width="11.77734375" style="0" customWidth="1"/>
    <col min="7" max="7" width="0.88671875" style="0" customWidth="1"/>
    <col min="8" max="8" width="11.77734375" style="0" customWidth="1"/>
    <col min="9" max="9" width="0.88671875" style="0" customWidth="1"/>
    <col min="10" max="10" width="12.77734375" style="0" customWidth="1"/>
    <col min="11" max="11" width="0.671875" style="0" customWidth="1"/>
    <col min="12" max="12" width="12.77734375" style="0" customWidth="1"/>
    <col min="13" max="13" width="0.671875" style="0" customWidth="1"/>
    <col min="14" max="14" width="14.21484375" style="0" customWidth="1"/>
  </cols>
  <sheetData>
    <row r="1" spans="2:10" ht="22.5">
      <c r="B1" s="151" t="s">
        <v>905</v>
      </c>
      <c r="C1" s="23"/>
      <c r="D1" s="23"/>
      <c r="E1" s="23"/>
      <c r="F1" s="23"/>
      <c r="G1" s="23"/>
      <c r="H1" s="23"/>
      <c r="I1" s="23"/>
      <c r="J1" s="23"/>
    </row>
    <row r="2" spans="2:10" ht="18.75">
      <c r="B2" s="272" t="s">
        <v>906</v>
      </c>
      <c r="C2" s="23"/>
      <c r="D2" s="23"/>
      <c r="E2" s="23"/>
      <c r="F2" s="23"/>
      <c r="G2" s="23"/>
      <c r="H2" s="23"/>
      <c r="I2" s="23"/>
      <c r="J2" s="23"/>
    </row>
    <row r="3" spans="2:10" ht="21" customHeight="1">
      <c r="B3" s="151" t="s">
        <v>404</v>
      </c>
      <c r="C3" s="23"/>
      <c r="D3" s="23"/>
      <c r="E3" s="23"/>
      <c r="F3" s="23"/>
      <c r="G3" s="23"/>
      <c r="H3" s="23"/>
      <c r="I3" s="23"/>
      <c r="J3" s="23"/>
    </row>
    <row r="4" spans="2:10" ht="21" customHeight="1">
      <c r="B4" s="132" t="s">
        <v>907</v>
      </c>
      <c r="C4" s="23"/>
      <c r="D4" s="23"/>
      <c r="E4" s="23"/>
      <c r="F4" s="23"/>
      <c r="G4" s="23"/>
      <c r="H4" s="23"/>
      <c r="I4" s="23"/>
      <c r="J4" s="23"/>
    </row>
    <row r="5" spans="2:16" ht="18" customHeight="1">
      <c r="B5" s="132" t="s">
        <v>908</v>
      </c>
      <c r="C5" s="151"/>
      <c r="D5" s="151"/>
      <c r="E5" s="151"/>
      <c r="F5" s="125"/>
      <c r="G5" s="125"/>
      <c r="H5" s="125"/>
      <c r="I5" s="125"/>
      <c r="J5" s="125"/>
      <c r="K5" s="94"/>
      <c r="L5" s="62"/>
      <c r="M5" s="62"/>
      <c r="N5" s="62"/>
      <c r="O5" s="60"/>
      <c r="P5" s="60"/>
    </row>
    <row r="6" spans="2:14" ht="15" customHeight="1">
      <c r="B6" s="60"/>
      <c r="C6" s="60"/>
      <c r="D6" s="120" t="s">
        <v>909</v>
      </c>
      <c r="E6" s="120"/>
      <c r="F6" s="60"/>
      <c r="G6" s="60"/>
      <c r="H6" s="60"/>
      <c r="I6" s="60"/>
      <c r="J6" s="60"/>
      <c r="K6" s="60"/>
      <c r="L6" s="60"/>
      <c r="M6" s="60"/>
      <c r="N6" s="60"/>
    </row>
    <row r="7" spans="2:14" ht="15" customHeight="1">
      <c r="B7" s="275" t="s">
        <v>910</v>
      </c>
      <c r="C7" s="162"/>
      <c r="D7" s="120" t="str">
        <f>+"Dec. 31, "&amp;+'sheet 1'!$BX$3</f>
        <v>Dec. 31, 2012</v>
      </c>
      <c r="E7" s="120"/>
      <c r="F7" s="120" t="s">
        <v>913</v>
      </c>
      <c r="G7" s="120"/>
      <c r="H7" s="120" t="s">
        <v>909</v>
      </c>
      <c r="I7" s="120"/>
      <c r="J7" s="120" t="s">
        <v>382</v>
      </c>
      <c r="K7" s="60"/>
      <c r="L7" s="60"/>
      <c r="M7" s="60"/>
      <c r="N7" s="60"/>
    </row>
    <row r="8" spans="2:14" ht="15" customHeight="1">
      <c r="B8" s="162"/>
      <c r="C8" s="162"/>
      <c r="D8" s="120" t="s">
        <v>914</v>
      </c>
      <c r="E8" s="120"/>
      <c r="F8" s="278" t="str">
        <f>+'sheet 1'!$BX$2</f>
        <v>2013</v>
      </c>
      <c r="G8" s="278"/>
      <c r="H8" s="120" t="s">
        <v>915</v>
      </c>
      <c r="I8" s="120"/>
      <c r="J8" s="120" t="s">
        <v>916</v>
      </c>
      <c r="K8" s="60"/>
      <c r="L8" s="166"/>
      <c r="M8" s="60"/>
      <c r="N8" s="155"/>
    </row>
    <row r="9" spans="2:14" ht="15" customHeight="1">
      <c r="B9" s="176"/>
      <c r="C9" s="273"/>
      <c r="D9" s="277" t="s">
        <v>917</v>
      </c>
      <c r="E9" s="277"/>
      <c r="F9" s="279" t="s">
        <v>388</v>
      </c>
      <c r="G9" s="279"/>
      <c r="H9" s="277" t="str">
        <f>+"from "&amp;+'sheet 1'!$BX$2</f>
        <v>from 2013</v>
      </c>
      <c r="I9" s="277"/>
      <c r="J9" s="277" t="str">
        <f>+"Dec. 31, "&amp;+'sheet 1'!$BX$2</f>
        <v>Dec. 31, 2013</v>
      </c>
      <c r="K9" s="60"/>
      <c r="L9" s="60"/>
      <c r="M9" s="60"/>
      <c r="N9" s="60"/>
    </row>
    <row r="10" spans="1:14" ht="15" customHeight="1">
      <c r="A10" s="267" t="s">
        <v>918</v>
      </c>
      <c r="B10" s="123" t="s">
        <v>919</v>
      </c>
      <c r="C10" s="123"/>
      <c r="D10" s="123"/>
      <c r="E10" s="123"/>
      <c r="F10" s="177"/>
      <c r="G10" s="177"/>
      <c r="H10" s="123"/>
      <c r="I10" s="123"/>
      <c r="J10" s="177"/>
      <c r="K10" s="60"/>
      <c r="L10" s="118"/>
      <c r="M10" s="60"/>
      <c r="N10" s="118"/>
    </row>
    <row r="11" spans="1:14" ht="15" customHeight="1">
      <c r="A11" s="135"/>
      <c r="B11" s="144" t="s">
        <v>920</v>
      </c>
      <c r="C11" s="273"/>
      <c r="D11" s="551">
        <v>0</v>
      </c>
      <c r="E11" s="550"/>
      <c r="F11" s="551">
        <v>0</v>
      </c>
      <c r="G11" s="552"/>
      <c r="H11" s="551">
        <v>0</v>
      </c>
      <c r="I11" s="123"/>
      <c r="J11" s="284">
        <f>+D11-F11+H11</f>
        <v>0</v>
      </c>
      <c r="K11" s="60"/>
      <c r="L11" s="118"/>
      <c r="M11" s="60"/>
      <c r="N11" s="60"/>
    </row>
    <row r="12" spans="1:14" ht="19.5" customHeight="1">
      <c r="A12" s="135"/>
      <c r="B12" s="184"/>
      <c r="C12" s="273"/>
      <c r="D12" s="123"/>
      <c r="E12" s="144"/>
      <c r="F12" s="123"/>
      <c r="G12" s="274"/>
      <c r="H12" s="123"/>
      <c r="I12" s="123"/>
      <c r="J12" s="177"/>
      <c r="K12" s="60"/>
      <c r="L12" s="118"/>
      <c r="M12" s="60"/>
      <c r="N12" s="60"/>
    </row>
    <row r="13" spans="1:14" ht="15" customHeight="1">
      <c r="A13" s="267" t="s">
        <v>678</v>
      </c>
      <c r="B13" s="144" t="s">
        <v>921</v>
      </c>
      <c r="C13" s="273"/>
      <c r="D13" s="123"/>
      <c r="E13" s="144"/>
      <c r="F13" s="123"/>
      <c r="G13" s="274"/>
      <c r="H13" s="123"/>
      <c r="I13" s="123"/>
      <c r="J13" s="177"/>
      <c r="K13" s="60"/>
      <c r="L13" s="118"/>
      <c r="M13" s="60"/>
      <c r="N13" s="60"/>
    </row>
    <row r="14" spans="1:14" ht="15" customHeight="1">
      <c r="A14" s="135"/>
      <c r="B14" s="144" t="s">
        <v>922</v>
      </c>
      <c r="C14" s="273"/>
      <c r="D14" s="551"/>
      <c r="E14" s="144"/>
      <c r="F14" s="551"/>
      <c r="G14" s="177"/>
      <c r="H14" s="551"/>
      <c r="I14" s="123"/>
      <c r="J14" s="443">
        <f aca="true" t="shared" si="0" ref="J14:J22">+D14-F14+H14</f>
        <v>0</v>
      </c>
      <c r="K14" s="60"/>
      <c r="L14" s="118"/>
      <c r="M14" s="60"/>
      <c r="N14" s="60"/>
    </row>
    <row r="15" spans="1:14" ht="19.5" customHeight="1">
      <c r="A15" s="267" t="s">
        <v>923</v>
      </c>
      <c r="B15" s="351" t="s">
        <v>1069</v>
      </c>
      <c r="C15" s="273"/>
      <c r="D15" s="977"/>
      <c r="E15" s="144"/>
      <c r="F15" s="977"/>
      <c r="G15" s="274"/>
      <c r="H15" s="977"/>
      <c r="I15" s="978"/>
      <c r="J15" s="443">
        <f t="shared" si="0"/>
        <v>0</v>
      </c>
      <c r="K15" s="60"/>
      <c r="L15" s="118"/>
      <c r="M15" s="60"/>
      <c r="N15" s="60"/>
    </row>
    <row r="16" spans="1:14" ht="19.5" customHeight="1">
      <c r="A16" s="267" t="s">
        <v>924</v>
      </c>
      <c r="B16" s="351" t="s">
        <v>1070</v>
      </c>
      <c r="C16" s="273"/>
      <c r="D16" s="977"/>
      <c r="E16" s="144"/>
      <c r="F16" s="977"/>
      <c r="G16" s="177"/>
      <c r="H16" s="977">
        <v>4643.69</v>
      </c>
      <c r="I16" s="978"/>
      <c r="J16" s="443">
        <f t="shared" si="0"/>
        <v>4643.69</v>
      </c>
      <c r="K16" s="60"/>
      <c r="L16" s="118"/>
      <c r="M16" s="60"/>
      <c r="N16" s="60"/>
    </row>
    <row r="17" spans="1:14" ht="19.5" customHeight="1">
      <c r="A17" s="267" t="s">
        <v>925</v>
      </c>
      <c r="B17" s="519"/>
      <c r="C17" s="273"/>
      <c r="D17" s="551"/>
      <c r="E17" s="144"/>
      <c r="F17" s="551"/>
      <c r="G17" s="177"/>
      <c r="H17" s="551"/>
      <c r="I17" s="123"/>
      <c r="J17" s="443">
        <f t="shared" si="0"/>
        <v>0</v>
      </c>
      <c r="K17" s="60"/>
      <c r="L17" s="118"/>
      <c r="M17" s="60"/>
      <c r="N17" s="60"/>
    </row>
    <row r="18" spans="1:14" ht="19.5" customHeight="1">
      <c r="A18" s="267" t="s">
        <v>683</v>
      </c>
      <c r="B18" s="351"/>
      <c r="C18" s="273"/>
      <c r="D18" s="551"/>
      <c r="E18" s="144"/>
      <c r="F18" s="551"/>
      <c r="G18" s="177"/>
      <c r="H18" s="551"/>
      <c r="I18" s="123"/>
      <c r="J18" s="443">
        <f t="shared" si="0"/>
        <v>0</v>
      </c>
      <c r="K18" s="60"/>
      <c r="L18" s="118"/>
      <c r="M18" s="60"/>
      <c r="N18" s="60"/>
    </row>
    <row r="19" spans="1:14" ht="19.5" customHeight="1">
      <c r="A19" s="267" t="s">
        <v>926</v>
      </c>
      <c r="B19" s="747"/>
      <c r="C19" s="273"/>
      <c r="D19" s="551"/>
      <c r="E19" s="144"/>
      <c r="F19" s="844"/>
      <c r="G19" s="177"/>
      <c r="H19" s="551"/>
      <c r="I19" s="123"/>
      <c r="J19" s="443">
        <v>0</v>
      </c>
      <c r="K19" s="60"/>
      <c r="L19" s="118"/>
      <c r="M19" s="60"/>
      <c r="N19" s="60"/>
    </row>
    <row r="20" spans="1:14" ht="19.5" customHeight="1">
      <c r="A20" s="267" t="s">
        <v>927</v>
      </c>
      <c r="B20" s="351"/>
      <c r="C20" s="273"/>
      <c r="D20" s="551"/>
      <c r="E20" s="144"/>
      <c r="F20" s="551"/>
      <c r="G20" s="177"/>
      <c r="H20" s="551"/>
      <c r="I20" s="123"/>
      <c r="J20" s="443">
        <f t="shared" si="0"/>
        <v>0</v>
      </c>
      <c r="K20" s="60"/>
      <c r="L20" s="118"/>
      <c r="M20" s="60"/>
      <c r="N20" s="60"/>
    </row>
    <row r="21" spans="1:14" ht="19.5" customHeight="1">
      <c r="A21" s="267" t="s">
        <v>928</v>
      </c>
      <c r="B21" s="351"/>
      <c r="C21" s="273"/>
      <c r="D21" s="551"/>
      <c r="E21" s="144"/>
      <c r="F21" s="551"/>
      <c r="G21" s="177"/>
      <c r="H21" s="551"/>
      <c r="I21" s="123"/>
      <c r="J21" s="443">
        <f t="shared" si="0"/>
        <v>0</v>
      </c>
      <c r="K21" s="60"/>
      <c r="L21" s="118"/>
      <c r="M21" s="60"/>
      <c r="N21" s="60"/>
    </row>
    <row r="22" spans="1:14" ht="19.5" customHeight="1">
      <c r="A22" s="267" t="s">
        <v>776</v>
      </c>
      <c r="B22" s="351"/>
      <c r="C22" s="273"/>
      <c r="D22" s="551"/>
      <c r="E22" s="144"/>
      <c r="F22" s="551"/>
      <c r="G22" s="274"/>
      <c r="H22" s="551"/>
      <c r="I22" s="123"/>
      <c r="J22" s="443">
        <f t="shared" si="0"/>
        <v>0</v>
      </c>
      <c r="K22" s="60"/>
      <c r="L22" s="118"/>
      <c r="M22" s="60"/>
      <c r="N22" s="60"/>
    </row>
    <row r="23" spans="2:14" ht="19.5" customHeight="1">
      <c r="B23" s="162" t="s">
        <v>929</v>
      </c>
      <c r="C23" s="273"/>
      <c r="D23" s="144"/>
      <c r="E23" s="144"/>
      <c r="F23" s="177"/>
      <c r="G23" s="177"/>
      <c r="H23" s="123"/>
      <c r="I23" s="123"/>
      <c r="J23" s="274"/>
      <c r="K23" s="60"/>
      <c r="L23" s="118"/>
      <c r="M23" s="60"/>
      <c r="N23" s="60"/>
    </row>
    <row r="24" spans="2:14" ht="19.5" customHeight="1">
      <c r="B24" s="144"/>
      <c r="C24" s="144"/>
      <c r="D24" s="144"/>
      <c r="E24" s="144"/>
      <c r="F24" s="266"/>
      <c r="G24" s="266"/>
      <c r="H24" s="123"/>
      <c r="I24" s="123"/>
      <c r="J24" s="266"/>
      <c r="K24" s="60"/>
      <c r="L24" s="118"/>
      <c r="M24" s="60"/>
      <c r="N24" s="60"/>
    </row>
    <row r="25" spans="1:14" ht="19.5" customHeight="1">
      <c r="A25" s="191"/>
      <c r="B25" s="285" t="s">
        <v>930</v>
      </c>
      <c r="C25" s="132"/>
      <c r="D25" s="132"/>
      <c r="E25" s="132"/>
      <c r="F25" s="132"/>
      <c r="G25" s="132"/>
      <c r="H25" s="132"/>
      <c r="I25" s="132"/>
      <c r="J25" s="164"/>
      <c r="K25" s="62"/>
      <c r="L25" s="62"/>
      <c r="M25" s="60"/>
      <c r="N25" s="60"/>
    </row>
    <row r="26" spans="2:14" ht="19.5" customHeight="1">
      <c r="B26" s="1012" t="s">
        <v>931</v>
      </c>
      <c r="C26" s="1012"/>
      <c r="D26" s="1012"/>
      <c r="E26" s="1012"/>
      <c r="F26" s="1012"/>
      <c r="G26" s="1012"/>
      <c r="H26" s="1012"/>
      <c r="I26" s="1012"/>
      <c r="J26" s="1012"/>
      <c r="K26" s="94"/>
      <c r="L26" s="94"/>
      <c r="M26" s="60"/>
      <c r="N26" s="60"/>
    </row>
    <row r="27" spans="2:14" ht="19.5" customHeight="1">
      <c r="B27" s="123"/>
      <c r="C27" s="123"/>
      <c r="D27" s="123"/>
      <c r="E27" s="123"/>
      <c r="F27" s="123"/>
      <c r="G27" s="123"/>
      <c r="H27" s="123"/>
      <c r="I27" s="123"/>
      <c r="J27" s="156"/>
      <c r="K27" s="60"/>
      <c r="L27" s="118"/>
      <c r="M27" s="60"/>
      <c r="N27" s="60"/>
    </row>
    <row r="28" spans="2:14" ht="19.5" customHeight="1">
      <c r="B28" s="277" t="s">
        <v>248</v>
      </c>
      <c r="C28" s="123"/>
      <c r="D28" s="275" t="s">
        <v>932</v>
      </c>
      <c r="E28" s="132"/>
      <c r="F28" s="275"/>
      <c r="G28" s="132"/>
      <c r="H28" s="132"/>
      <c r="I28" s="123"/>
      <c r="J28" s="277" t="s">
        <v>933</v>
      </c>
      <c r="K28" s="60"/>
      <c r="L28" s="118"/>
      <c r="M28" s="60"/>
      <c r="N28" s="60"/>
    </row>
    <row r="29" spans="2:14" ht="19.5" customHeight="1">
      <c r="B29" s="123"/>
      <c r="C29" s="123"/>
      <c r="D29" s="123"/>
      <c r="E29" s="123"/>
      <c r="F29" s="123"/>
      <c r="G29" s="123"/>
      <c r="H29" s="123"/>
      <c r="I29" s="123"/>
      <c r="J29" s="156"/>
      <c r="K29" s="60"/>
      <c r="L29" s="118"/>
      <c r="M29" s="60"/>
      <c r="N29" s="60"/>
    </row>
    <row r="30" spans="1:14" ht="19.5" customHeight="1">
      <c r="A30" s="267" t="s">
        <v>918</v>
      </c>
      <c r="B30" s="553"/>
      <c r="C30" s="273"/>
      <c r="D30" s="492"/>
      <c r="E30" s="554"/>
      <c r="F30" s="555"/>
      <c r="G30" s="555"/>
      <c r="H30" s="555"/>
      <c r="I30" s="287"/>
      <c r="J30" s="350"/>
      <c r="K30" s="60"/>
      <c r="L30" s="118"/>
      <c r="M30" s="60"/>
      <c r="N30" s="60"/>
    </row>
    <row r="31" spans="1:14" ht="19.5" customHeight="1">
      <c r="A31" s="267" t="s">
        <v>678</v>
      </c>
      <c r="B31" s="553"/>
      <c r="C31" s="273"/>
      <c r="D31" s="492"/>
      <c r="E31" s="554"/>
      <c r="F31" s="555"/>
      <c r="G31" s="555"/>
      <c r="H31" s="555"/>
      <c r="I31" s="287"/>
      <c r="J31" s="350"/>
      <c r="K31" s="60"/>
      <c r="L31" s="118"/>
      <c r="M31" s="60"/>
      <c r="N31" s="60"/>
    </row>
    <row r="32" spans="1:14" ht="19.5" customHeight="1">
      <c r="A32" s="267" t="s">
        <v>923</v>
      </c>
      <c r="B32" s="553"/>
      <c r="C32" s="273"/>
      <c r="D32" s="492"/>
      <c r="E32" s="554"/>
      <c r="F32" s="844" t="s">
        <v>163</v>
      </c>
      <c r="G32" s="374"/>
      <c r="H32" s="555"/>
      <c r="I32" s="287"/>
      <c r="J32" s="289"/>
      <c r="K32" s="60"/>
      <c r="L32" s="118"/>
      <c r="M32" s="60"/>
      <c r="N32" s="60"/>
    </row>
    <row r="33" spans="1:14" ht="19.5" customHeight="1">
      <c r="A33" s="267" t="s">
        <v>924</v>
      </c>
      <c r="B33" s="553"/>
      <c r="C33" s="273"/>
      <c r="D33" s="492"/>
      <c r="E33" s="554"/>
      <c r="F33" s="374"/>
      <c r="G33" s="374"/>
      <c r="H33" s="555"/>
      <c r="I33" s="287"/>
      <c r="J33" s="289"/>
      <c r="K33" s="60"/>
      <c r="L33" s="118"/>
      <c r="M33" s="60"/>
      <c r="N33" s="60"/>
    </row>
    <row r="34" spans="1:14" ht="24.75" customHeight="1">
      <c r="A34" s="267" t="s">
        <v>925</v>
      </c>
      <c r="B34" s="553"/>
      <c r="C34" s="273"/>
      <c r="D34" s="492"/>
      <c r="E34" s="554"/>
      <c r="F34" s="374"/>
      <c r="G34" s="374"/>
      <c r="H34" s="555"/>
      <c r="I34" s="287"/>
      <c r="J34" s="289"/>
      <c r="K34" s="60"/>
      <c r="L34" s="118"/>
      <c r="M34" s="60"/>
      <c r="N34" s="60"/>
    </row>
    <row r="35" spans="2:14" ht="24.75" customHeight="1">
      <c r="B35" s="123"/>
      <c r="C35" s="123"/>
      <c r="D35" s="123"/>
      <c r="E35" s="123"/>
      <c r="F35" s="264"/>
      <c r="G35" s="264"/>
      <c r="H35" s="123"/>
      <c r="I35" s="123"/>
      <c r="J35" s="264"/>
      <c r="K35" s="60"/>
      <c r="L35" s="118"/>
      <c r="M35" s="60"/>
      <c r="N35" s="60"/>
    </row>
    <row r="36" spans="2:14" ht="19.5" customHeight="1">
      <c r="B36" s="123"/>
      <c r="C36" s="123"/>
      <c r="D36" s="123"/>
      <c r="E36" s="123"/>
      <c r="F36" s="288"/>
      <c r="G36" s="288"/>
      <c r="H36" s="123"/>
      <c r="I36" s="123"/>
      <c r="J36" s="156"/>
      <c r="K36" s="60"/>
      <c r="L36" s="118"/>
      <c r="M36" s="60"/>
      <c r="N36" s="60"/>
    </row>
    <row r="37" spans="2:14" ht="19.5" customHeight="1">
      <c r="B37" s="285" t="s">
        <v>934</v>
      </c>
      <c r="C37" s="132"/>
      <c r="D37" s="132"/>
      <c r="E37" s="132"/>
      <c r="F37" s="132"/>
      <c r="G37" s="132"/>
      <c r="H37" s="132"/>
      <c r="I37" s="132"/>
      <c r="J37" s="164"/>
      <c r="K37" s="60"/>
      <c r="L37" s="118"/>
      <c r="M37" s="60"/>
      <c r="N37" s="60"/>
    </row>
    <row r="38" spans="1:14" ht="19.5" customHeight="1">
      <c r="A38" s="60"/>
      <c r="B38" s="132"/>
      <c r="C38" s="132"/>
      <c r="D38" s="132"/>
      <c r="E38" s="132"/>
      <c r="F38" s="132"/>
      <c r="G38" s="132"/>
      <c r="H38" s="132"/>
      <c r="I38" s="132"/>
      <c r="J38" s="204" t="s">
        <v>935</v>
      </c>
      <c r="K38" s="60"/>
      <c r="L38" s="118"/>
      <c r="M38" s="60"/>
      <c r="N38" s="60"/>
    </row>
    <row r="39" spans="1:14" ht="19.5" customHeight="1">
      <c r="A39" s="60"/>
      <c r="B39" s="291"/>
      <c r="C39" s="123"/>
      <c r="D39" s="123"/>
      <c r="E39" s="123"/>
      <c r="F39" s="123"/>
      <c r="G39" s="123"/>
      <c r="H39" s="123"/>
      <c r="I39" s="123"/>
      <c r="J39" s="204" t="s">
        <v>936</v>
      </c>
      <c r="K39" s="60"/>
      <c r="L39" s="118"/>
      <c r="M39" s="60"/>
      <c r="N39" s="118"/>
    </row>
    <row r="40" spans="1:14" ht="19.5" customHeight="1">
      <c r="A40" s="60"/>
      <c r="B40" s="291" t="s">
        <v>937</v>
      </c>
      <c r="C40" s="275" t="s">
        <v>938</v>
      </c>
      <c r="D40" s="132"/>
      <c r="E40" s="123"/>
      <c r="F40" s="277" t="s">
        <v>939</v>
      </c>
      <c r="G40" s="286"/>
      <c r="H40" s="277" t="s">
        <v>933</v>
      </c>
      <c r="I40" s="123"/>
      <c r="J40" s="293" t="str">
        <f>+"Year "&amp;+'sheet 1'!$BX$1</f>
        <v>Year 2014</v>
      </c>
      <c r="K40" s="60"/>
      <c r="L40" s="118"/>
      <c r="M40" s="60"/>
      <c r="N40" s="60"/>
    </row>
    <row r="41" spans="1:17" ht="19.5" customHeight="1">
      <c r="A41" s="60"/>
      <c r="B41" s="123"/>
      <c r="C41" s="123"/>
      <c r="D41" s="123"/>
      <c r="E41" s="123"/>
      <c r="F41" s="123"/>
      <c r="G41" s="123"/>
      <c r="H41" s="123"/>
      <c r="I41" s="123"/>
      <c r="J41" s="156"/>
      <c r="K41" s="23"/>
      <c r="L41" s="53"/>
      <c r="M41" s="53"/>
      <c r="N41" s="53"/>
      <c r="O41" s="53"/>
      <c r="P41" s="53"/>
      <c r="Q41" s="53"/>
    </row>
    <row r="42" spans="1:10" ht="19.5" customHeight="1">
      <c r="A42" s="267" t="s">
        <v>918</v>
      </c>
      <c r="B42" s="553"/>
      <c r="C42" s="556"/>
      <c r="D42" s="221"/>
      <c r="E42" s="221"/>
      <c r="F42" s="259"/>
      <c r="G42" s="274"/>
      <c r="H42" s="282"/>
      <c r="I42" s="290"/>
      <c r="J42" s="350"/>
    </row>
    <row r="43" spans="1:10" ht="19.5" customHeight="1">
      <c r="A43" s="267" t="s">
        <v>678</v>
      </c>
      <c r="B43" s="553"/>
      <c r="C43" s="556"/>
      <c r="D43" s="221"/>
      <c r="E43" s="221"/>
      <c r="F43" s="259"/>
      <c r="G43" s="274"/>
      <c r="H43" s="282"/>
      <c r="I43" s="290"/>
      <c r="J43" s="350"/>
    </row>
    <row r="44" spans="1:10" ht="19.5" customHeight="1">
      <c r="A44" s="267" t="s">
        <v>923</v>
      </c>
      <c r="B44" s="553"/>
      <c r="C44" s="556"/>
      <c r="D44" s="221"/>
      <c r="E44" s="221"/>
      <c r="F44" s="844" t="s">
        <v>163</v>
      </c>
      <c r="G44" s="177"/>
      <c r="H44" s="282"/>
      <c r="I44" s="290"/>
      <c r="J44" s="282"/>
    </row>
    <row r="45" spans="1:10" ht="19.5" customHeight="1">
      <c r="A45" s="267" t="s">
        <v>924</v>
      </c>
      <c r="B45" s="553"/>
      <c r="C45" s="556"/>
      <c r="D45" s="221"/>
      <c r="E45" s="221"/>
      <c r="F45" s="342"/>
      <c r="G45" s="177"/>
      <c r="H45" s="282"/>
      <c r="I45" s="290"/>
      <c r="J45" s="282"/>
    </row>
    <row r="46" spans="1:11" ht="19.5" customHeight="1">
      <c r="A46" s="267"/>
      <c r="B46" s="591"/>
      <c r="C46" s="410"/>
      <c r="D46" s="224"/>
      <c r="E46" s="224"/>
      <c r="F46" s="411"/>
      <c r="G46" s="177"/>
      <c r="H46" s="390"/>
      <c r="I46" s="290"/>
      <c r="J46" s="390"/>
      <c r="K46" s="60"/>
    </row>
    <row r="47" spans="1:10" ht="19.5" customHeight="1">
      <c r="A47" s="60"/>
      <c r="B47" s="144"/>
      <c r="C47" s="60"/>
      <c r="D47" s="60"/>
      <c r="E47" s="60"/>
      <c r="F47" s="262"/>
      <c r="G47" s="262"/>
      <c r="H47" s="157"/>
      <c r="I47" s="157"/>
      <c r="J47" s="262"/>
    </row>
    <row r="48" spans="1:9" ht="19.5" customHeight="1">
      <c r="A48" s="60"/>
      <c r="B48" s="252"/>
      <c r="C48" s="60"/>
      <c r="D48" s="60"/>
      <c r="E48" s="60"/>
      <c r="F48" s="280"/>
      <c r="G48" s="280"/>
      <c r="H48" s="60"/>
      <c r="I48" s="60"/>
    </row>
    <row r="49" spans="2:10" ht="19.5" customHeight="1">
      <c r="B49" s="131" t="s">
        <v>940</v>
      </c>
      <c r="C49" s="23"/>
      <c r="D49" s="23"/>
      <c r="E49" s="23"/>
      <c r="F49" s="23"/>
      <c r="G49" s="23"/>
      <c r="H49" s="23"/>
      <c r="I49" s="23"/>
      <c r="J49" s="23"/>
    </row>
    <row r="50" ht="28.5" customHeight="1"/>
    <row r="51" ht="28.5" customHeight="1"/>
    <row r="52" ht="28.5" customHeight="1"/>
    <row r="53" ht="28.5" customHeight="1"/>
    <row r="54" ht="28.5" customHeight="1"/>
    <row r="55" ht="28.5" customHeight="1"/>
    <row r="56" ht="28.5" customHeight="1"/>
    <row r="57" ht="28.5" customHeight="1"/>
    <row r="58" ht="28.5" customHeight="1"/>
  </sheetData>
  <sheetProtection/>
  <mergeCells count="1">
    <mergeCell ref="B26:J26"/>
  </mergeCells>
  <printOptions horizontalCentered="1" verticalCentered="1"/>
  <pageMargins left="0" right="0" top="0" bottom="0" header="0.5" footer="0.5"/>
  <pageSetup fitToHeight="1" fitToWidth="1" horizontalDpi="600" verticalDpi="600" orientation="portrait" paperSize="5" r:id="rId1"/>
</worksheet>
</file>

<file path=xl/worksheets/sheet35.xml><?xml version="1.0" encoding="utf-8"?>
<worksheet xmlns="http://schemas.openxmlformats.org/spreadsheetml/2006/main" xmlns:r="http://schemas.openxmlformats.org/officeDocument/2006/relationships">
  <sheetPr codeName="Sheet37">
    <pageSetUpPr fitToPage="1"/>
  </sheetPr>
  <dimension ref="A1:T227"/>
  <sheetViews>
    <sheetView showGridLines="0" zoomScale="75" zoomScaleNormal="75" zoomScalePageLayoutView="0" workbookViewId="0" topLeftCell="A1">
      <selection activeCell="E18" sqref="E18"/>
    </sheetView>
  </sheetViews>
  <sheetFormatPr defaultColWidth="8.88671875" defaultRowHeight="15"/>
  <cols>
    <col min="1" max="1" width="2.77734375" style="0" customWidth="1"/>
    <col min="2" max="2" width="19.77734375" style="0" customWidth="1"/>
    <col min="3" max="3" width="0.671875" style="0" customWidth="1"/>
    <col min="4" max="4" width="25.77734375" style="0" customWidth="1"/>
    <col min="5" max="5" width="23.77734375" style="0" customWidth="1"/>
    <col min="6" max="6" width="0.671875" style="0" customWidth="1"/>
    <col min="7" max="7" width="14.99609375" style="0" customWidth="1"/>
    <col min="8" max="8" width="0.671875" style="0" customWidth="1"/>
    <col min="9" max="9" width="14.99609375" style="0" customWidth="1"/>
    <col min="10" max="10" width="0.671875" style="0" customWidth="1"/>
    <col min="11" max="11" width="14.88671875" style="0" customWidth="1"/>
    <col min="12" max="12" width="0.671875" style="0" customWidth="1"/>
    <col min="13" max="13" width="15.21484375" style="0" customWidth="1"/>
    <col min="14" max="14" width="0.671875" style="0" customWidth="1"/>
    <col min="15" max="15" width="15.99609375" style="0" customWidth="1"/>
    <col min="16" max="16" width="0.78125" style="0" customWidth="1"/>
    <col min="17" max="17" width="14.99609375" style="0" customWidth="1"/>
  </cols>
  <sheetData>
    <row r="1" spans="1:16" ht="19.5" customHeight="1">
      <c r="A1" s="1026" t="s">
        <v>144</v>
      </c>
      <c r="B1" s="748" t="s">
        <v>941</v>
      </c>
      <c r="C1" s="60"/>
      <c r="D1" s="60"/>
      <c r="E1" s="307" t="s">
        <v>942</v>
      </c>
      <c r="F1" s="60"/>
      <c r="G1" s="123"/>
      <c r="H1" s="60"/>
      <c r="I1" s="60"/>
      <c r="J1" s="60"/>
      <c r="K1" s="60"/>
      <c r="L1" s="60"/>
      <c r="M1" s="60"/>
      <c r="N1" s="60"/>
      <c r="O1" s="60"/>
      <c r="P1" s="60"/>
    </row>
    <row r="2" spans="1:16" ht="19.5" customHeight="1">
      <c r="A2" s="1026"/>
      <c r="B2" s="60"/>
      <c r="C2" s="60"/>
      <c r="D2" s="60"/>
      <c r="E2" s="307" t="s">
        <v>422</v>
      </c>
      <c r="F2" s="60"/>
      <c r="G2" s="123"/>
      <c r="H2" s="60"/>
      <c r="I2" s="60"/>
      <c r="J2" s="60"/>
      <c r="K2" s="60"/>
      <c r="L2" s="60"/>
      <c r="M2" s="60"/>
      <c r="N2" s="60"/>
      <c r="O2" s="60"/>
      <c r="P2" s="60"/>
    </row>
    <row r="3" spans="1:16" ht="20.25" customHeight="1">
      <c r="A3" s="1026"/>
      <c r="B3" s="60"/>
      <c r="C3" s="60"/>
      <c r="D3" s="60"/>
      <c r="E3" s="307" t="s">
        <v>421</v>
      </c>
      <c r="F3" s="60"/>
      <c r="G3" s="162"/>
      <c r="H3" s="60"/>
      <c r="I3" s="60"/>
      <c r="J3" s="60"/>
      <c r="K3" s="60"/>
      <c r="L3" s="60"/>
      <c r="M3" s="60"/>
      <c r="N3" s="60"/>
      <c r="O3" s="60"/>
      <c r="P3" s="60"/>
    </row>
    <row r="4" spans="1:17" ht="10.5" customHeight="1">
      <c r="A4" s="1026"/>
      <c r="B4" s="105"/>
      <c r="C4" s="69"/>
      <c r="D4" s="69"/>
      <c r="E4" s="69"/>
      <c r="F4" s="69"/>
      <c r="G4" s="69"/>
      <c r="H4" s="69"/>
      <c r="I4" s="69"/>
      <c r="J4" s="69"/>
      <c r="K4" s="69"/>
      <c r="L4" s="69"/>
      <c r="M4" s="69"/>
      <c r="N4" s="69"/>
      <c r="O4" s="69"/>
      <c r="P4" s="58"/>
      <c r="Q4" s="58"/>
    </row>
    <row r="5" spans="1:17" ht="4.5" customHeight="1">
      <c r="A5" s="1026"/>
      <c r="B5" s="58"/>
      <c r="C5" s="58"/>
      <c r="D5" s="58"/>
      <c r="E5" s="58"/>
      <c r="F5" s="58"/>
      <c r="G5" s="58"/>
      <c r="H5" s="58"/>
      <c r="I5" s="58"/>
      <c r="J5" s="58"/>
      <c r="K5" s="58"/>
      <c r="L5" s="58"/>
      <c r="M5" s="58"/>
      <c r="N5" s="58"/>
      <c r="O5" s="58"/>
      <c r="P5" s="58"/>
      <c r="Q5" s="72"/>
    </row>
    <row r="6" spans="1:17" ht="21.75" customHeight="1">
      <c r="A6" s="1026"/>
      <c r="B6" s="89"/>
      <c r="C6" s="89"/>
      <c r="D6" s="294"/>
      <c r="E6" s="106"/>
      <c r="F6" s="107"/>
      <c r="G6" s="109"/>
      <c r="H6" s="107"/>
      <c r="I6" s="295" t="s">
        <v>943</v>
      </c>
      <c r="J6" s="107"/>
      <c r="K6" s="239"/>
      <c r="L6" s="239"/>
      <c r="M6" s="304"/>
      <c r="N6" s="60"/>
      <c r="O6" s="106"/>
      <c r="P6" s="89"/>
      <c r="Q6" s="89"/>
    </row>
    <row r="7" spans="1:17" ht="21.75" customHeight="1">
      <c r="A7" s="1026"/>
      <c r="B7" s="295" t="s">
        <v>248</v>
      </c>
      <c r="C7" s="89"/>
      <c r="D7" s="285" t="s">
        <v>932</v>
      </c>
      <c r="E7" s="313"/>
      <c r="F7" s="107"/>
      <c r="G7" s="295" t="s">
        <v>933</v>
      </c>
      <c r="H7" s="107"/>
      <c r="I7" s="296" t="s">
        <v>944</v>
      </c>
      <c r="J7" s="107"/>
      <c r="K7" s="297" t="s">
        <v>382</v>
      </c>
      <c r="L7" s="239"/>
      <c r="M7" s="298" t="str">
        <f>+"REDUCED IN "&amp;+'sheet 1'!$BX$2</f>
        <v>REDUCED IN 2013</v>
      </c>
      <c r="N7" s="299"/>
      <c r="O7" s="300"/>
      <c r="P7" s="117"/>
      <c r="Q7" s="297" t="s">
        <v>382</v>
      </c>
    </row>
    <row r="8" spans="1:17" ht="21.75" customHeight="1">
      <c r="A8" s="1026"/>
      <c r="B8" s="89"/>
      <c r="C8" s="89"/>
      <c r="D8" s="276"/>
      <c r="E8" s="107"/>
      <c r="F8" s="107"/>
      <c r="G8" s="295" t="s">
        <v>945</v>
      </c>
      <c r="H8" s="107"/>
      <c r="I8" s="295" t="s">
        <v>946</v>
      </c>
      <c r="J8" s="107"/>
      <c r="K8" s="295" t="str">
        <f>+"Dec. 31, "&amp;+'sheet 1'!$BX$3</f>
        <v>Dec. 31, 2012</v>
      </c>
      <c r="L8" s="239"/>
      <c r="M8" s="297" t="str">
        <f>+"By "&amp;+'sheet 1'!$BX$2</f>
        <v>By 2013</v>
      </c>
      <c r="N8" s="301"/>
      <c r="O8" s="295" t="s">
        <v>947</v>
      </c>
      <c r="P8" s="89"/>
      <c r="Q8" s="649" t="str">
        <f>+"Dec. 31, "&amp;+'sheet 1'!$BX$2</f>
        <v>Dec. 31, 2013</v>
      </c>
    </row>
    <row r="9" spans="1:17" ht="21.75" customHeight="1">
      <c r="A9" s="1026"/>
      <c r="B9" s="72"/>
      <c r="C9" s="72"/>
      <c r="D9" s="306"/>
      <c r="E9" s="108"/>
      <c r="F9" s="108"/>
      <c r="G9" s="110"/>
      <c r="H9" s="108"/>
      <c r="I9" s="108"/>
      <c r="J9" s="108"/>
      <c r="K9" s="241"/>
      <c r="L9" s="241"/>
      <c r="M9" s="303" t="s">
        <v>388</v>
      </c>
      <c r="N9" s="302"/>
      <c r="O9" s="305" t="s">
        <v>948</v>
      </c>
      <c r="P9" s="72"/>
      <c r="Q9" s="72"/>
    </row>
    <row r="10" spans="1:17" ht="4.5" customHeight="1">
      <c r="A10" s="1026"/>
      <c r="B10" s="58"/>
      <c r="C10" s="58"/>
      <c r="D10" s="58"/>
      <c r="E10" s="58"/>
      <c r="F10" s="58"/>
      <c r="G10" s="58"/>
      <c r="H10" s="58"/>
      <c r="I10" s="58"/>
      <c r="J10" s="58"/>
      <c r="K10" s="58"/>
      <c r="L10" s="58"/>
      <c r="M10" s="58"/>
      <c r="N10" s="58"/>
      <c r="O10" s="58"/>
      <c r="P10" s="58"/>
      <c r="Q10" s="72"/>
    </row>
    <row r="11" spans="1:17" ht="30" customHeight="1">
      <c r="A11" s="1026"/>
      <c r="B11" s="650">
        <v>41260</v>
      </c>
      <c r="C11" s="233"/>
      <c r="D11" s="551" t="s">
        <v>1087</v>
      </c>
      <c r="E11" s="352"/>
      <c r="F11" s="245"/>
      <c r="G11" s="467">
        <v>500000</v>
      </c>
      <c r="H11" s="245">
        <v>420000</v>
      </c>
      <c r="I11" s="469">
        <f>G11/5</f>
        <v>100000</v>
      </c>
      <c r="J11" s="245"/>
      <c r="K11" s="467">
        <v>500000</v>
      </c>
      <c r="L11" s="245"/>
      <c r="M11" s="469">
        <v>100000</v>
      </c>
      <c r="N11" s="245"/>
      <c r="O11" s="467">
        <v>0</v>
      </c>
      <c r="P11" s="72"/>
      <c r="Q11" s="467">
        <f>K11-M11</f>
        <v>400000</v>
      </c>
    </row>
    <row r="12" spans="1:17" ht="30" customHeight="1">
      <c r="A12" s="1026"/>
      <c r="B12" s="650"/>
      <c r="C12" s="233"/>
      <c r="D12" s="551"/>
      <c r="E12" s="352"/>
      <c r="F12" s="245"/>
      <c r="G12" s="467"/>
      <c r="H12" s="245"/>
      <c r="I12" s="480">
        <f aca="true" t="shared" si="0" ref="I12:I21">G12/5</f>
        <v>0</v>
      </c>
      <c r="J12" s="245"/>
      <c r="K12" s="468"/>
      <c r="L12" s="245"/>
      <c r="M12" s="480"/>
      <c r="N12" s="245"/>
      <c r="O12" s="468"/>
      <c r="P12" s="72"/>
      <c r="Q12" s="468">
        <f>K12-M12</f>
        <v>0</v>
      </c>
    </row>
    <row r="13" spans="1:17" ht="30" customHeight="1">
      <c r="A13" s="1026"/>
      <c r="B13" s="557"/>
      <c r="C13" s="233"/>
      <c r="D13" s="524"/>
      <c r="E13" s="352"/>
      <c r="F13" s="245"/>
      <c r="G13" s="467"/>
      <c r="H13" s="245"/>
      <c r="I13" s="480">
        <f t="shared" si="0"/>
        <v>0</v>
      </c>
      <c r="J13" s="245"/>
      <c r="K13" s="468"/>
      <c r="L13" s="245"/>
      <c r="M13" s="480">
        <f aca="true" t="shared" si="1" ref="M13:M21">I13</f>
        <v>0</v>
      </c>
      <c r="N13" s="245"/>
      <c r="O13" s="468"/>
      <c r="P13" s="72"/>
      <c r="Q13" s="468">
        <f aca="true" t="shared" si="2" ref="Q13:Q21">K13-O13</f>
        <v>0</v>
      </c>
    </row>
    <row r="14" spans="1:20" ht="30" customHeight="1">
      <c r="A14" s="1026"/>
      <c r="B14" s="557"/>
      <c r="C14" s="233"/>
      <c r="D14" s="524"/>
      <c r="E14" s="951"/>
      <c r="F14" s="245"/>
      <c r="G14" s="467"/>
      <c r="H14" s="245"/>
      <c r="I14" s="480">
        <f t="shared" si="0"/>
        <v>0</v>
      </c>
      <c r="J14" s="245"/>
      <c r="K14" s="468"/>
      <c r="L14" s="245"/>
      <c r="M14" s="480">
        <f t="shared" si="1"/>
        <v>0</v>
      </c>
      <c r="N14" s="245"/>
      <c r="O14" s="468"/>
      <c r="P14" s="72"/>
      <c r="Q14" s="468">
        <f t="shared" si="2"/>
        <v>0</v>
      </c>
      <c r="T14" s="951" t="s">
        <v>145</v>
      </c>
    </row>
    <row r="15" spans="1:17" ht="30" customHeight="1">
      <c r="A15" s="1026"/>
      <c r="B15" s="557"/>
      <c r="C15" s="233"/>
      <c r="D15" s="524"/>
      <c r="E15" s="841"/>
      <c r="F15" s="245"/>
      <c r="G15" s="841"/>
      <c r="H15" s="245"/>
      <c r="I15" s="480">
        <f t="shared" si="0"/>
        <v>0</v>
      </c>
      <c r="J15" s="245"/>
      <c r="K15" s="841"/>
      <c r="L15" s="245"/>
      <c r="M15" s="480">
        <f t="shared" si="1"/>
        <v>0</v>
      </c>
      <c r="N15" s="245"/>
      <c r="O15" s="468"/>
      <c r="P15" s="72"/>
      <c r="Q15" s="468">
        <f t="shared" si="2"/>
        <v>0</v>
      </c>
    </row>
    <row r="16" spans="1:17" ht="30" customHeight="1">
      <c r="A16" s="1026"/>
      <c r="B16" s="557"/>
      <c r="C16" s="233"/>
      <c r="D16" s="524"/>
      <c r="E16" s="352"/>
      <c r="F16" s="245"/>
      <c r="G16" s="467"/>
      <c r="H16" s="245"/>
      <c r="I16" s="480">
        <f t="shared" si="0"/>
        <v>0</v>
      </c>
      <c r="J16" s="245"/>
      <c r="K16" s="845"/>
      <c r="L16" s="245"/>
      <c r="M16" s="480">
        <f t="shared" si="1"/>
        <v>0</v>
      </c>
      <c r="N16" s="245"/>
      <c r="O16" s="468"/>
      <c r="P16" s="72"/>
      <c r="Q16" s="468">
        <f t="shared" si="2"/>
        <v>0</v>
      </c>
    </row>
    <row r="17" spans="1:17" ht="30" customHeight="1">
      <c r="A17" s="1026"/>
      <c r="B17" s="557"/>
      <c r="C17" s="233"/>
      <c r="D17" s="524"/>
      <c r="E17" s="352"/>
      <c r="F17" s="245"/>
      <c r="G17" s="467"/>
      <c r="H17" s="245"/>
      <c r="I17" s="480">
        <f t="shared" si="0"/>
        <v>0</v>
      </c>
      <c r="J17" s="245"/>
      <c r="K17" s="468"/>
      <c r="L17" s="245"/>
      <c r="M17" s="480">
        <f t="shared" si="1"/>
        <v>0</v>
      </c>
      <c r="N17" s="245"/>
      <c r="O17" s="468"/>
      <c r="P17" s="72"/>
      <c r="Q17" s="468">
        <f t="shared" si="2"/>
        <v>0</v>
      </c>
    </row>
    <row r="18" spans="1:17" ht="30" customHeight="1">
      <c r="A18" s="1026"/>
      <c r="B18" s="557"/>
      <c r="C18" s="233"/>
      <c r="D18" s="524"/>
      <c r="E18" s="352"/>
      <c r="F18" s="245"/>
      <c r="G18" s="467"/>
      <c r="H18" s="245"/>
      <c r="I18" s="480">
        <f t="shared" si="0"/>
        <v>0</v>
      </c>
      <c r="J18" s="245"/>
      <c r="K18" s="468"/>
      <c r="L18" s="245"/>
      <c r="M18" s="480">
        <f t="shared" si="1"/>
        <v>0</v>
      </c>
      <c r="N18" s="245"/>
      <c r="O18" s="468"/>
      <c r="P18" s="72"/>
      <c r="Q18" s="468">
        <f t="shared" si="2"/>
        <v>0</v>
      </c>
    </row>
    <row r="19" spans="1:17" ht="30" customHeight="1">
      <c r="A19" s="1026"/>
      <c r="B19" s="557"/>
      <c r="C19" s="233"/>
      <c r="D19" s="524"/>
      <c r="E19" s="352"/>
      <c r="F19" s="245"/>
      <c r="G19" s="467"/>
      <c r="H19" s="245"/>
      <c r="I19" s="480">
        <f t="shared" si="0"/>
        <v>0</v>
      </c>
      <c r="J19" s="245"/>
      <c r="K19" s="468"/>
      <c r="L19" s="245"/>
      <c r="M19" s="480">
        <f t="shared" si="1"/>
        <v>0</v>
      </c>
      <c r="N19" s="245"/>
      <c r="O19" s="468"/>
      <c r="P19" s="72"/>
      <c r="Q19" s="468">
        <f t="shared" si="2"/>
        <v>0</v>
      </c>
    </row>
    <row r="20" spans="1:17" ht="30" customHeight="1">
      <c r="A20" s="1026"/>
      <c r="B20" s="557"/>
      <c r="C20" s="233"/>
      <c r="D20" s="524"/>
      <c r="E20" s="352"/>
      <c r="F20" s="245"/>
      <c r="G20" s="467"/>
      <c r="H20" s="245"/>
      <c r="I20" s="480">
        <f t="shared" si="0"/>
        <v>0</v>
      </c>
      <c r="J20" s="245"/>
      <c r="K20" s="468"/>
      <c r="L20" s="245"/>
      <c r="M20" s="480">
        <f t="shared" si="1"/>
        <v>0</v>
      </c>
      <c r="N20" s="245"/>
      <c r="O20" s="468"/>
      <c r="P20" s="72"/>
      <c r="Q20" s="468">
        <f t="shared" si="2"/>
        <v>0</v>
      </c>
    </row>
    <row r="21" spans="1:17" ht="30" customHeight="1">
      <c r="A21" s="1026"/>
      <c r="B21" s="557"/>
      <c r="C21" s="233"/>
      <c r="D21" s="524"/>
      <c r="E21" s="352"/>
      <c r="F21" s="245"/>
      <c r="G21" s="467"/>
      <c r="H21" s="245"/>
      <c r="I21" s="480">
        <f t="shared" si="0"/>
        <v>0</v>
      </c>
      <c r="J21" s="245"/>
      <c r="K21" s="468"/>
      <c r="L21" s="245"/>
      <c r="M21" s="480">
        <f t="shared" si="1"/>
        <v>0</v>
      </c>
      <c r="N21" s="245"/>
      <c r="O21" s="468"/>
      <c r="P21" s="72"/>
      <c r="Q21" s="468">
        <f t="shared" si="2"/>
        <v>0</v>
      </c>
    </row>
    <row r="22" spans="1:17" ht="30" customHeight="1">
      <c r="A22" s="1026"/>
      <c r="B22" s="308"/>
      <c r="C22" s="224"/>
      <c r="D22" s="309"/>
      <c r="E22" s="238" t="s">
        <v>436</v>
      </c>
      <c r="F22" s="245"/>
      <c r="G22" s="469">
        <f>SUM(G11:G21)</f>
        <v>500000</v>
      </c>
      <c r="H22" s="352"/>
      <c r="I22" s="469">
        <f>SUM(I11:I21)</f>
        <v>100000</v>
      </c>
      <c r="J22" s="352"/>
      <c r="K22" s="469">
        <f>SUM(K11:K21)</f>
        <v>500000</v>
      </c>
      <c r="L22" s="352"/>
      <c r="M22" s="469">
        <f>SUM(M11:M21)</f>
        <v>100000</v>
      </c>
      <c r="N22" s="352"/>
      <c r="O22" s="469">
        <f>SUM(O11:O21)</f>
        <v>0</v>
      </c>
      <c r="P22" s="70"/>
      <c r="Q22" s="469">
        <f>SUM(Q11:Q21)</f>
        <v>400000</v>
      </c>
    </row>
    <row r="23" spans="1:17" ht="4.5" customHeight="1">
      <c r="A23" s="1026"/>
      <c r="B23" s="62"/>
      <c r="C23" s="60"/>
      <c r="D23" s="89"/>
      <c r="E23" s="58"/>
      <c r="F23" s="58"/>
      <c r="G23" s="58"/>
      <c r="H23" s="58"/>
      <c r="I23" s="58"/>
      <c r="J23" s="58"/>
      <c r="K23" s="58"/>
      <c r="L23" s="58"/>
      <c r="M23" s="64"/>
      <c r="N23" s="58"/>
      <c r="O23" s="58"/>
      <c r="P23" s="58"/>
      <c r="Q23" s="233"/>
    </row>
    <row r="24" spans="1:20" ht="15" customHeight="1">
      <c r="A24" s="1026"/>
      <c r="B24" s="60"/>
      <c r="C24" s="60"/>
      <c r="D24" s="60"/>
      <c r="E24" s="60"/>
      <c r="F24" s="60"/>
      <c r="G24" s="60"/>
      <c r="H24" s="60"/>
      <c r="I24" s="60"/>
      <c r="J24" s="60"/>
      <c r="K24" s="203" t="s">
        <v>949</v>
      </c>
      <c r="L24" s="60"/>
      <c r="M24" s="203" t="s">
        <v>950</v>
      </c>
      <c r="N24" s="60"/>
      <c r="O24" s="60"/>
      <c r="P24" s="60"/>
      <c r="Q24" s="60"/>
      <c r="R24" s="60"/>
      <c r="S24" s="60"/>
      <c r="T24" s="60"/>
    </row>
    <row r="25" spans="1:20" ht="15" customHeight="1">
      <c r="A25" s="1026"/>
      <c r="B25" s="60"/>
      <c r="C25" s="60"/>
      <c r="D25" s="60"/>
      <c r="E25" s="60"/>
      <c r="F25" s="60"/>
      <c r="G25" s="60"/>
      <c r="H25" s="60"/>
      <c r="I25" s="60"/>
      <c r="J25" s="60"/>
      <c r="K25" s="60"/>
      <c r="L25" s="60"/>
      <c r="M25" s="60"/>
      <c r="N25" s="60"/>
      <c r="O25" s="60"/>
      <c r="P25" s="60"/>
      <c r="Q25" s="60"/>
      <c r="R25" s="60"/>
      <c r="S25" s="60"/>
      <c r="T25" s="60"/>
    </row>
    <row r="26" spans="1:20" ht="15" customHeight="1">
      <c r="A26" s="1026"/>
      <c r="B26" s="310" t="s">
        <v>951</v>
      </c>
      <c r="C26" s="60"/>
      <c r="D26" s="60"/>
      <c r="E26" s="60"/>
      <c r="F26" s="60"/>
      <c r="G26" s="60"/>
      <c r="H26" s="60"/>
      <c r="I26" s="60"/>
      <c r="J26" s="60"/>
      <c r="K26" s="60"/>
      <c r="L26" s="60"/>
      <c r="M26" s="60"/>
      <c r="N26" s="60"/>
      <c r="O26" s="60"/>
      <c r="P26" s="60"/>
      <c r="Q26" s="60"/>
      <c r="R26" s="60"/>
      <c r="S26" s="60"/>
      <c r="T26" s="60"/>
    </row>
    <row r="27" spans="1:20" ht="24" customHeight="1">
      <c r="A27" s="1026"/>
      <c r="B27" s="658" t="s">
        <v>959</v>
      </c>
      <c r="C27" s="60"/>
      <c r="D27" s="60"/>
      <c r="E27" s="60"/>
      <c r="F27" s="60"/>
      <c r="G27" s="60"/>
      <c r="H27" s="60"/>
      <c r="I27" s="60"/>
      <c r="J27" s="60"/>
      <c r="K27" s="58"/>
      <c r="L27" s="58"/>
      <c r="M27" s="58"/>
      <c r="N27" s="58"/>
      <c r="O27" s="58"/>
      <c r="P27" s="60"/>
      <c r="Q27" s="60"/>
      <c r="R27" s="60"/>
      <c r="S27" s="60"/>
      <c r="T27" s="60"/>
    </row>
    <row r="28" spans="1:20" ht="15" customHeight="1">
      <c r="A28" s="1026"/>
      <c r="B28" s="60"/>
      <c r="C28" s="60"/>
      <c r="D28" s="60"/>
      <c r="E28" s="60"/>
      <c r="F28" s="60"/>
      <c r="G28" s="60"/>
      <c r="H28" s="60"/>
      <c r="I28" s="60"/>
      <c r="J28" s="60"/>
      <c r="K28" s="137" t="s">
        <v>960</v>
      </c>
      <c r="L28" s="94"/>
      <c r="M28" s="94"/>
      <c r="N28" s="94"/>
      <c r="O28" s="94"/>
      <c r="P28" s="60"/>
      <c r="Q28" s="60"/>
      <c r="R28" s="60"/>
      <c r="S28" s="60"/>
      <c r="T28" s="60"/>
    </row>
    <row r="29" spans="1:20" ht="9" customHeight="1">
      <c r="A29" s="1026"/>
      <c r="B29" s="60"/>
      <c r="C29" s="60"/>
      <c r="D29" s="60"/>
      <c r="E29" s="60"/>
      <c r="F29" s="60"/>
      <c r="G29" s="60"/>
      <c r="H29" s="60"/>
      <c r="I29" s="60"/>
      <c r="J29" s="60"/>
      <c r="K29" s="137"/>
      <c r="L29" s="94"/>
      <c r="M29" s="94"/>
      <c r="N29" s="94"/>
      <c r="O29" s="94"/>
      <c r="P29" s="60"/>
      <c r="Q29" s="60"/>
      <c r="R29" s="60"/>
      <c r="S29" s="60"/>
      <c r="T29" s="60"/>
    </row>
    <row r="30" spans="1:20" ht="15" customHeight="1">
      <c r="A30" s="1026"/>
      <c r="B30" s="123" t="str">
        <f>+"* Not less than one-fith (1/5) of amount authorized but not more than the amount shown in the column 'Balance Dec. 31, "&amp;+'sheet 1'!$BX$2&amp;+"' must be entered here and then raised in the "&amp;+'sheet 1'!$BX$1&amp;+" budget."</f>
        <v>* Not less than one-fith (1/5) of amount authorized but not more than the amount shown in the column ''Balance Dec. 31, 2013'' must be entered here and then raised in the 2014 budget.</v>
      </c>
      <c r="C30" s="60"/>
      <c r="D30" s="60"/>
      <c r="E30" s="60"/>
      <c r="F30" s="60"/>
      <c r="G30" s="60"/>
      <c r="H30" s="60"/>
      <c r="I30" s="60"/>
      <c r="J30" s="60"/>
      <c r="K30" s="60"/>
      <c r="L30" s="60"/>
      <c r="M30" s="60"/>
      <c r="N30" s="60"/>
      <c r="O30" s="60"/>
      <c r="P30" s="60"/>
      <c r="Q30" s="60"/>
      <c r="R30" s="60"/>
      <c r="S30" s="60"/>
      <c r="T30" s="60"/>
    </row>
    <row r="31" spans="1:20" ht="15">
      <c r="A31" s="60"/>
      <c r="B31" s="60"/>
      <c r="C31" s="60"/>
      <c r="D31" s="60"/>
      <c r="E31" s="60"/>
      <c r="F31" s="60"/>
      <c r="G31" s="60"/>
      <c r="H31" s="60"/>
      <c r="I31" s="60"/>
      <c r="J31" s="60"/>
      <c r="K31" s="60"/>
      <c r="L31" s="60"/>
      <c r="M31" s="60"/>
      <c r="N31" s="60"/>
      <c r="O31" s="60"/>
      <c r="P31" s="60"/>
      <c r="Q31" s="60"/>
      <c r="R31" s="60"/>
      <c r="S31" s="60"/>
      <c r="T31" s="60"/>
    </row>
    <row r="32" spans="1:20" ht="15">
      <c r="A32" s="60"/>
      <c r="B32" s="60"/>
      <c r="C32" s="60"/>
      <c r="D32" s="60"/>
      <c r="E32" s="60"/>
      <c r="F32" s="60"/>
      <c r="G32" s="60"/>
      <c r="H32" s="60"/>
      <c r="I32" s="60"/>
      <c r="J32" s="60"/>
      <c r="K32" s="60"/>
      <c r="L32" s="60"/>
      <c r="M32" s="60"/>
      <c r="N32" s="60"/>
      <c r="O32" s="60"/>
      <c r="P32" s="60"/>
      <c r="Q32" s="60"/>
      <c r="R32" s="60"/>
      <c r="S32" s="60"/>
      <c r="T32" s="60"/>
    </row>
    <row r="33" spans="1:20" ht="15">
      <c r="A33" s="60"/>
      <c r="B33" s="60"/>
      <c r="C33" s="60"/>
      <c r="D33" s="60"/>
      <c r="E33" s="60"/>
      <c r="F33" s="60"/>
      <c r="G33" s="60"/>
      <c r="H33" s="60"/>
      <c r="I33" s="60"/>
      <c r="J33" s="60"/>
      <c r="K33" s="60"/>
      <c r="L33" s="60"/>
      <c r="M33" s="60"/>
      <c r="N33" s="60"/>
      <c r="O33" s="60"/>
      <c r="P33" s="60"/>
      <c r="Q33" s="60"/>
      <c r="R33" s="60"/>
      <c r="S33" s="60"/>
      <c r="T33" s="60"/>
    </row>
    <row r="34" spans="1:20" ht="15">
      <c r="A34" s="60"/>
      <c r="B34" s="60"/>
      <c r="C34" s="60"/>
      <c r="D34" s="60"/>
      <c r="E34" s="60"/>
      <c r="F34" s="60"/>
      <c r="G34" s="60"/>
      <c r="H34" s="60"/>
      <c r="I34" s="60"/>
      <c r="J34" s="60"/>
      <c r="K34" s="60"/>
      <c r="L34" s="60"/>
      <c r="M34" s="60"/>
      <c r="N34" s="60"/>
      <c r="O34" s="60"/>
      <c r="P34" s="60"/>
      <c r="Q34" s="60"/>
      <c r="R34" s="60"/>
      <c r="S34" s="60"/>
      <c r="T34" s="60"/>
    </row>
    <row r="35" spans="1:20" ht="15">
      <c r="A35" s="60"/>
      <c r="B35" s="60"/>
      <c r="C35" s="60"/>
      <c r="D35" s="60"/>
      <c r="E35" s="60"/>
      <c r="F35" s="60"/>
      <c r="G35" s="60"/>
      <c r="H35" s="60"/>
      <c r="I35" s="60"/>
      <c r="J35" s="60"/>
      <c r="K35" s="60"/>
      <c r="L35" s="60"/>
      <c r="M35" s="60"/>
      <c r="N35" s="60"/>
      <c r="O35" s="60"/>
      <c r="P35" s="60"/>
      <c r="Q35" s="60"/>
      <c r="R35" s="60"/>
      <c r="S35" s="60"/>
      <c r="T35" s="60"/>
    </row>
    <row r="36" spans="1:20" ht="15">
      <c r="A36" s="60"/>
      <c r="B36" s="60"/>
      <c r="C36" s="60"/>
      <c r="D36" s="60"/>
      <c r="E36" s="60"/>
      <c r="F36" s="60"/>
      <c r="G36" s="60"/>
      <c r="H36" s="60"/>
      <c r="I36" s="60"/>
      <c r="J36" s="60"/>
      <c r="K36" s="60"/>
      <c r="L36" s="60"/>
      <c r="M36" s="60"/>
      <c r="N36" s="60"/>
      <c r="O36" s="60"/>
      <c r="P36" s="60"/>
      <c r="Q36" s="60"/>
      <c r="R36" s="60"/>
      <c r="S36" s="60"/>
      <c r="T36" s="60"/>
    </row>
    <row r="37" spans="1:20" ht="15">
      <c r="A37" s="60"/>
      <c r="B37" s="60"/>
      <c r="C37" s="60"/>
      <c r="D37" s="60"/>
      <c r="E37" s="60"/>
      <c r="F37" s="60"/>
      <c r="G37" s="60"/>
      <c r="H37" s="60"/>
      <c r="I37" s="60"/>
      <c r="J37" s="60"/>
      <c r="K37" s="60"/>
      <c r="L37" s="60"/>
      <c r="M37" s="60"/>
      <c r="N37" s="60"/>
      <c r="O37" s="60"/>
      <c r="P37" s="60"/>
      <c r="Q37" s="60"/>
      <c r="R37" s="60"/>
      <c r="S37" s="60"/>
      <c r="T37" s="60"/>
    </row>
    <row r="38" spans="1:20" ht="15">
      <c r="A38" s="60"/>
      <c r="B38" s="60"/>
      <c r="C38" s="60"/>
      <c r="D38" s="60"/>
      <c r="E38" s="60"/>
      <c r="F38" s="60"/>
      <c r="G38" s="60"/>
      <c r="H38" s="60"/>
      <c r="I38" s="60"/>
      <c r="J38" s="60"/>
      <c r="K38" s="60"/>
      <c r="L38" s="60"/>
      <c r="M38" s="60"/>
      <c r="N38" s="60"/>
      <c r="O38" s="60"/>
      <c r="P38" s="60"/>
      <c r="Q38" s="60"/>
      <c r="R38" s="60"/>
      <c r="S38" s="60"/>
      <c r="T38" s="60"/>
    </row>
    <row r="39" spans="1:20" ht="15">
      <c r="A39" s="60"/>
      <c r="B39" s="60"/>
      <c r="C39" s="60"/>
      <c r="D39" s="60"/>
      <c r="E39" s="60"/>
      <c r="F39" s="60"/>
      <c r="G39" s="60"/>
      <c r="H39" s="60"/>
      <c r="I39" s="60"/>
      <c r="J39" s="60"/>
      <c r="K39" s="60"/>
      <c r="L39" s="60"/>
      <c r="M39" s="60"/>
      <c r="N39" s="60"/>
      <c r="O39" s="60"/>
      <c r="P39" s="60"/>
      <c r="Q39" s="60"/>
      <c r="R39" s="60"/>
      <c r="S39" s="60"/>
      <c r="T39" s="60"/>
    </row>
    <row r="40" spans="1:20" ht="15">
      <c r="A40" s="60"/>
      <c r="B40" s="60"/>
      <c r="C40" s="60"/>
      <c r="D40" s="60"/>
      <c r="E40" s="60"/>
      <c r="F40" s="60"/>
      <c r="G40" s="60"/>
      <c r="H40" s="60"/>
      <c r="I40" s="60"/>
      <c r="J40" s="60"/>
      <c r="K40" s="60"/>
      <c r="L40" s="60"/>
      <c r="M40" s="60"/>
      <c r="N40" s="60"/>
      <c r="O40" s="60"/>
      <c r="P40" s="60"/>
      <c r="Q40" s="60"/>
      <c r="R40" s="60"/>
      <c r="S40" s="60"/>
      <c r="T40" s="60"/>
    </row>
    <row r="41" spans="1:20" ht="15">
      <c r="A41" s="60"/>
      <c r="B41" s="60"/>
      <c r="C41" s="60"/>
      <c r="D41" s="60"/>
      <c r="E41" s="60"/>
      <c r="F41" s="60"/>
      <c r="G41" s="60"/>
      <c r="H41" s="60"/>
      <c r="I41" s="60"/>
      <c r="J41" s="60"/>
      <c r="K41" s="60"/>
      <c r="L41" s="60"/>
      <c r="M41" s="60"/>
      <c r="N41" s="60"/>
      <c r="O41" s="60"/>
      <c r="P41" s="60"/>
      <c r="Q41" s="60"/>
      <c r="R41" s="60"/>
      <c r="S41" s="60"/>
      <c r="T41" s="60"/>
    </row>
    <row r="42" spans="1:20" ht="15">
      <c r="A42" s="60"/>
      <c r="B42" s="60"/>
      <c r="C42" s="60"/>
      <c r="D42" s="60"/>
      <c r="E42" s="60"/>
      <c r="F42" s="60"/>
      <c r="G42" s="60"/>
      <c r="H42" s="60"/>
      <c r="I42" s="60"/>
      <c r="J42" s="60"/>
      <c r="K42" s="60"/>
      <c r="L42" s="60"/>
      <c r="M42" s="60"/>
      <c r="N42" s="60"/>
      <c r="O42" s="60"/>
      <c r="P42" s="60"/>
      <c r="Q42" s="60"/>
      <c r="R42" s="60"/>
      <c r="S42" s="60"/>
      <c r="T42" s="60"/>
    </row>
    <row r="43" spans="1:20" ht="15">
      <c r="A43" s="60"/>
      <c r="B43" s="60"/>
      <c r="C43" s="60"/>
      <c r="D43" s="60"/>
      <c r="E43" s="60"/>
      <c r="F43" s="60"/>
      <c r="G43" s="60"/>
      <c r="H43" s="60"/>
      <c r="I43" s="60"/>
      <c r="J43" s="60"/>
      <c r="K43" s="60"/>
      <c r="L43" s="60"/>
      <c r="M43" s="60"/>
      <c r="N43" s="60"/>
      <c r="O43" s="60"/>
      <c r="P43" s="60"/>
      <c r="Q43" s="60"/>
      <c r="R43" s="60"/>
      <c r="S43" s="60"/>
      <c r="T43" s="60"/>
    </row>
    <row r="44" spans="1:20" ht="15">
      <c r="A44" s="60"/>
      <c r="B44" s="60"/>
      <c r="C44" s="60"/>
      <c r="D44" s="60"/>
      <c r="E44" s="60"/>
      <c r="F44" s="60"/>
      <c r="G44" s="60"/>
      <c r="H44" s="60"/>
      <c r="I44" s="60"/>
      <c r="J44" s="60"/>
      <c r="K44" s="60"/>
      <c r="L44" s="60"/>
      <c r="M44" s="60"/>
      <c r="N44" s="60"/>
      <c r="O44" s="60"/>
      <c r="P44" s="60"/>
      <c r="Q44" s="60"/>
      <c r="R44" s="60"/>
      <c r="S44" s="60"/>
      <c r="T44" s="60"/>
    </row>
    <row r="45" spans="1:20" ht="15">
      <c r="A45" s="60"/>
      <c r="B45" s="60"/>
      <c r="C45" s="60"/>
      <c r="D45" s="60"/>
      <c r="E45" s="60"/>
      <c r="F45" s="60"/>
      <c r="G45" s="60"/>
      <c r="H45" s="60"/>
      <c r="I45" s="60"/>
      <c r="J45" s="60"/>
      <c r="K45" s="60"/>
      <c r="L45" s="60"/>
      <c r="M45" s="60"/>
      <c r="N45" s="60"/>
      <c r="O45" s="60"/>
      <c r="P45" s="60"/>
      <c r="Q45" s="60"/>
      <c r="R45" s="60"/>
      <c r="S45" s="60"/>
      <c r="T45" s="60"/>
    </row>
    <row r="46" spans="1:20" ht="15">
      <c r="A46" s="60"/>
      <c r="B46" s="60"/>
      <c r="C46" s="60"/>
      <c r="D46" s="60"/>
      <c r="E46" s="60"/>
      <c r="F46" s="60"/>
      <c r="G46" s="60"/>
      <c r="H46" s="60"/>
      <c r="I46" s="60"/>
      <c r="J46" s="60"/>
      <c r="K46" s="60"/>
      <c r="L46" s="60"/>
      <c r="M46" s="60"/>
      <c r="N46" s="60"/>
      <c r="O46" s="60"/>
      <c r="P46" s="60"/>
      <c r="Q46" s="60"/>
      <c r="R46" s="60"/>
      <c r="S46" s="60"/>
      <c r="T46" s="60"/>
    </row>
    <row r="47" spans="1:20" ht="15">
      <c r="A47" s="60"/>
      <c r="B47" s="60"/>
      <c r="C47" s="60"/>
      <c r="D47" s="60"/>
      <c r="E47" s="60"/>
      <c r="F47" s="60"/>
      <c r="G47" s="60"/>
      <c r="H47" s="60"/>
      <c r="I47" s="60"/>
      <c r="J47" s="60"/>
      <c r="K47" s="60"/>
      <c r="L47" s="60"/>
      <c r="M47" s="60"/>
      <c r="N47" s="60"/>
      <c r="O47" s="60"/>
      <c r="P47" s="60"/>
      <c r="Q47" s="60"/>
      <c r="R47" s="60"/>
      <c r="S47" s="60"/>
      <c r="T47" s="60"/>
    </row>
    <row r="48" spans="1:20" ht="15">
      <c r="A48" s="60"/>
      <c r="B48" s="60"/>
      <c r="C48" s="60"/>
      <c r="D48" s="60"/>
      <c r="E48" s="60"/>
      <c r="F48" s="60"/>
      <c r="G48" s="60"/>
      <c r="H48" s="60"/>
      <c r="I48" s="60"/>
      <c r="J48" s="60"/>
      <c r="K48" s="60"/>
      <c r="L48" s="60"/>
      <c r="M48" s="60"/>
      <c r="N48" s="60"/>
      <c r="O48" s="60"/>
      <c r="P48" s="60"/>
      <c r="Q48" s="60"/>
      <c r="R48" s="60"/>
      <c r="S48" s="60"/>
      <c r="T48" s="60"/>
    </row>
    <row r="49" spans="1:20" ht="15">
      <c r="A49" s="60"/>
      <c r="B49" s="60"/>
      <c r="C49" s="60"/>
      <c r="D49" s="60"/>
      <c r="E49" s="60"/>
      <c r="F49" s="60"/>
      <c r="G49" s="60"/>
      <c r="H49" s="60"/>
      <c r="I49" s="60"/>
      <c r="J49" s="60"/>
      <c r="K49" s="60"/>
      <c r="L49" s="60"/>
      <c r="M49" s="60"/>
      <c r="N49" s="60"/>
      <c r="O49" s="60"/>
      <c r="P49" s="60"/>
      <c r="Q49" s="60"/>
      <c r="R49" s="60"/>
      <c r="S49" s="60"/>
      <c r="T49" s="60"/>
    </row>
    <row r="50" spans="1:20" ht="15">
      <c r="A50" s="60"/>
      <c r="B50" s="60"/>
      <c r="C50" s="60"/>
      <c r="D50" s="60"/>
      <c r="E50" s="60"/>
      <c r="F50" s="60"/>
      <c r="G50" s="60"/>
      <c r="H50" s="60"/>
      <c r="I50" s="60"/>
      <c r="J50" s="60"/>
      <c r="K50" s="60"/>
      <c r="L50" s="60"/>
      <c r="M50" s="60"/>
      <c r="N50" s="60"/>
      <c r="O50" s="60"/>
      <c r="P50" s="60"/>
      <c r="Q50" s="60"/>
      <c r="R50" s="60"/>
      <c r="S50" s="60"/>
      <c r="T50" s="60"/>
    </row>
    <row r="51" spans="1:20" ht="15">
      <c r="A51" s="60"/>
      <c r="B51" s="60"/>
      <c r="C51" s="60"/>
      <c r="D51" s="60"/>
      <c r="E51" s="60"/>
      <c r="F51" s="60"/>
      <c r="G51" s="60"/>
      <c r="H51" s="60"/>
      <c r="I51" s="60"/>
      <c r="J51" s="60"/>
      <c r="K51" s="60"/>
      <c r="L51" s="60"/>
      <c r="M51" s="60"/>
      <c r="N51" s="60"/>
      <c r="O51" s="60"/>
      <c r="P51" s="60"/>
      <c r="Q51" s="60"/>
      <c r="R51" s="60"/>
      <c r="S51" s="60"/>
      <c r="T51" s="60"/>
    </row>
    <row r="52" spans="1:20" ht="15">
      <c r="A52" s="60"/>
      <c r="B52" s="60"/>
      <c r="C52" s="60"/>
      <c r="D52" s="60"/>
      <c r="E52" s="60"/>
      <c r="F52" s="60"/>
      <c r="G52" s="60"/>
      <c r="H52" s="60"/>
      <c r="I52" s="60"/>
      <c r="J52" s="60"/>
      <c r="K52" s="60"/>
      <c r="L52" s="60"/>
      <c r="M52" s="60"/>
      <c r="N52" s="60"/>
      <c r="O52" s="60"/>
      <c r="P52" s="60"/>
      <c r="Q52" s="60"/>
      <c r="R52" s="60"/>
      <c r="S52" s="60"/>
      <c r="T52" s="60"/>
    </row>
    <row r="53" spans="1:20" ht="15">
      <c r="A53" s="60"/>
      <c r="B53" s="60"/>
      <c r="C53" s="60"/>
      <c r="D53" s="60"/>
      <c r="E53" s="60"/>
      <c r="F53" s="60"/>
      <c r="G53" s="60"/>
      <c r="H53" s="60"/>
      <c r="I53" s="60"/>
      <c r="J53" s="60"/>
      <c r="K53" s="60"/>
      <c r="L53" s="60"/>
      <c r="M53" s="60"/>
      <c r="N53" s="60"/>
      <c r="O53" s="60"/>
      <c r="P53" s="60"/>
      <c r="Q53" s="60"/>
      <c r="R53" s="60"/>
      <c r="S53" s="60"/>
      <c r="T53" s="60"/>
    </row>
    <row r="54" spans="1:20" ht="15">
      <c r="A54" s="60"/>
      <c r="B54" s="60"/>
      <c r="C54" s="60"/>
      <c r="D54" s="60"/>
      <c r="E54" s="60"/>
      <c r="F54" s="60"/>
      <c r="G54" s="60"/>
      <c r="H54" s="60"/>
      <c r="I54" s="60"/>
      <c r="J54" s="60"/>
      <c r="K54" s="60"/>
      <c r="L54" s="60"/>
      <c r="M54" s="60"/>
      <c r="N54" s="60"/>
      <c r="O54" s="60"/>
      <c r="P54" s="60"/>
      <c r="Q54" s="60"/>
      <c r="R54" s="60"/>
      <c r="S54" s="60"/>
      <c r="T54" s="60"/>
    </row>
    <row r="55" spans="1:20" ht="15">
      <c r="A55" s="60"/>
      <c r="B55" s="60"/>
      <c r="C55" s="60"/>
      <c r="D55" s="60"/>
      <c r="E55" s="60"/>
      <c r="F55" s="60"/>
      <c r="G55" s="60"/>
      <c r="H55" s="60"/>
      <c r="I55" s="60"/>
      <c r="J55" s="60"/>
      <c r="K55" s="60"/>
      <c r="L55" s="60"/>
      <c r="M55" s="60"/>
      <c r="N55" s="60"/>
      <c r="O55" s="60"/>
      <c r="P55" s="60"/>
      <c r="Q55" s="60"/>
      <c r="R55" s="60"/>
      <c r="S55" s="60"/>
      <c r="T55" s="60"/>
    </row>
    <row r="56" spans="1:20" ht="15">
      <c r="A56" s="60"/>
      <c r="B56" s="60"/>
      <c r="C56" s="60"/>
      <c r="D56" s="60"/>
      <c r="E56" s="60"/>
      <c r="F56" s="60"/>
      <c r="G56" s="60"/>
      <c r="H56" s="60"/>
      <c r="I56" s="60"/>
      <c r="J56" s="60"/>
      <c r="K56" s="60"/>
      <c r="L56" s="60"/>
      <c r="M56" s="60"/>
      <c r="N56" s="60"/>
      <c r="O56" s="60"/>
      <c r="P56" s="60"/>
      <c r="Q56" s="60"/>
      <c r="R56" s="60"/>
      <c r="S56" s="60"/>
      <c r="T56" s="60"/>
    </row>
    <row r="57" spans="1:20" ht="15">
      <c r="A57" s="60"/>
      <c r="B57" s="60"/>
      <c r="C57" s="60"/>
      <c r="D57" s="60"/>
      <c r="E57" s="60"/>
      <c r="F57" s="60"/>
      <c r="G57" s="60"/>
      <c r="H57" s="60"/>
      <c r="I57" s="60"/>
      <c r="J57" s="60"/>
      <c r="K57" s="60"/>
      <c r="L57" s="60"/>
      <c r="M57" s="60"/>
      <c r="N57" s="60"/>
      <c r="O57" s="60"/>
      <c r="P57" s="60"/>
      <c r="Q57" s="60"/>
      <c r="R57" s="60"/>
      <c r="S57" s="60"/>
      <c r="T57" s="60"/>
    </row>
    <row r="58" spans="1:20" ht="15">
      <c r="A58" s="60"/>
      <c r="B58" s="60"/>
      <c r="C58" s="60"/>
      <c r="D58" s="60"/>
      <c r="E58" s="60"/>
      <c r="F58" s="60"/>
      <c r="G58" s="60"/>
      <c r="H58" s="60"/>
      <c r="I58" s="60"/>
      <c r="J58" s="60"/>
      <c r="K58" s="60"/>
      <c r="L58" s="60"/>
      <c r="M58" s="60"/>
      <c r="N58" s="60"/>
      <c r="O58" s="60"/>
      <c r="P58" s="60"/>
      <c r="Q58" s="60"/>
      <c r="R58" s="60"/>
      <c r="S58" s="60"/>
      <c r="T58" s="60"/>
    </row>
    <row r="59" spans="1:20" ht="15">
      <c r="A59" s="60"/>
      <c r="B59" s="60"/>
      <c r="C59" s="60"/>
      <c r="D59" s="60"/>
      <c r="E59" s="60"/>
      <c r="F59" s="60"/>
      <c r="G59" s="60"/>
      <c r="H59" s="60"/>
      <c r="I59" s="60"/>
      <c r="J59" s="60"/>
      <c r="K59" s="60"/>
      <c r="L59" s="60"/>
      <c r="M59" s="60"/>
      <c r="N59" s="60"/>
      <c r="O59" s="60"/>
      <c r="P59" s="60"/>
      <c r="Q59" s="60"/>
      <c r="R59" s="60"/>
      <c r="S59" s="60"/>
      <c r="T59" s="60"/>
    </row>
    <row r="60" spans="1:20" ht="15">
      <c r="A60" s="60"/>
      <c r="B60" s="60"/>
      <c r="C60" s="60"/>
      <c r="D60" s="60"/>
      <c r="E60" s="60"/>
      <c r="F60" s="60"/>
      <c r="G60" s="60"/>
      <c r="H60" s="60"/>
      <c r="I60" s="60"/>
      <c r="J60" s="60"/>
      <c r="K60" s="60"/>
      <c r="L60" s="60"/>
      <c r="M60" s="60"/>
      <c r="N60" s="60"/>
      <c r="O60" s="60"/>
      <c r="P60" s="60"/>
      <c r="Q60" s="60"/>
      <c r="R60" s="60"/>
      <c r="S60" s="60"/>
      <c r="T60" s="60"/>
    </row>
    <row r="61" spans="1:20" ht="15">
      <c r="A61" s="60"/>
      <c r="B61" s="60"/>
      <c r="C61" s="60"/>
      <c r="D61" s="60"/>
      <c r="E61" s="60"/>
      <c r="F61" s="60"/>
      <c r="G61" s="60"/>
      <c r="H61" s="60"/>
      <c r="I61" s="60"/>
      <c r="J61" s="60"/>
      <c r="K61" s="60"/>
      <c r="L61" s="60"/>
      <c r="M61" s="60"/>
      <c r="N61" s="60"/>
      <c r="O61" s="60"/>
      <c r="P61" s="60"/>
      <c r="Q61" s="60"/>
      <c r="R61" s="60"/>
      <c r="S61" s="60"/>
      <c r="T61" s="60"/>
    </row>
    <row r="62" spans="1:20" ht="15">
      <c r="A62" s="60"/>
      <c r="B62" s="60"/>
      <c r="C62" s="60"/>
      <c r="D62" s="60"/>
      <c r="E62" s="60"/>
      <c r="F62" s="60"/>
      <c r="G62" s="60"/>
      <c r="H62" s="60"/>
      <c r="I62" s="60"/>
      <c r="J62" s="60"/>
      <c r="K62" s="60"/>
      <c r="L62" s="60"/>
      <c r="M62" s="60"/>
      <c r="N62" s="60"/>
      <c r="O62" s="60"/>
      <c r="P62" s="60"/>
      <c r="Q62" s="60"/>
      <c r="R62" s="60"/>
      <c r="S62" s="60"/>
      <c r="T62" s="60"/>
    </row>
    <row r="63" spans="1:20" ht="15">
      <c r="A63" s="60"/>
      <c r="B63" s="60"/>
      <c r="C63" s="60"/>
      <c r="D63" s="60"/>
      <c r="E63" s="60"/>
      <c r="F63" s="60"/>
      <c r="G63" s="60"/>
      <c r="H63" s="60"/>
      <c r="I63" s="60"/>
      <c r="J63" s="60"/>
      <c r="K63" s="60"/>
      <c r="L63" s="60"/>
      <c r="M63" s="60"/>
      <c r="N63" s="60"/>
      <c r="O63" s="60"/>
      <c r="P63" s="60"/>
      <c r="Q63" s="60"/>
      <c r="R63" s="60"/>
      <c r="S63" s="60"/>
      <c r="T63" s="60"/>
    </row>
    <row r="64" spans="1:20" ht="15">
      <c r="A64" s="60"/>
      <c r="B64" s="60"/>
      <c r="C64" s="60"/>
      <c r="D64" s="60"/>
      <c r="E64" s="60"/>
      <c r="F64" s="60"/>
      <c r="G64" s="60"/>
      <c r="H64" s="60"/>
      <c r="I64" s="60"/>
      <c r="J64" s="60"/>
      <c r="K64" s="60"/>
      <c r="L64" s="60"/>
      <c r="M64" s="60"/>
      <c r="N64" s="60"/>
      <c r="O64" s="60"/>
      <c r="P64" s="60"/>
      <c r="Q64" s="60"/>
      <c r="R64" s="60"/>
      <c r="S64" s="60"/>
      <c r="T64" s="60"/>
    </row>
    <row r="65" spans="1:20" ht="15">
      <c r="A65" s="60"/>
      <c r="B65" s="60"/>
      <c r="C65" s="60"/>
      <c r="D65" s="60"/>
      <c r="E65" s="60"/>
      <c r="F65" s="60"/>
      <c r="G65" s="60"/>
      <c r="H65" s="60"/>
      <c r="I65" s="60"/>
      <c r="J65" s="60"/>
      <c r="K65" s="60"/>
      <c r="L65" s="60"/>
      <c r="M65" s="60"/>
      <c r="N65" s="60"/>
      <c r="O65" s="60"/>
      <c r="P65" s="60"/>
      <c r="Q65" s="60"/>
      <c r="R65" s="60"/>
      <c r="S65" s="60"/>
      <c r="T65" s="60"/>
    </row>
    <row r="66" spans="1:20" ht="15">
      <c r="A66" s="60"/>
      <c r="B66" s="60"/>
      <c r="C66" s="60"/>
      <c r="D66" s="60"/>
      <c r="E66" s="60"/>
      <c r="F66" s="60"/>
      <c r="G66" s="60"/>
      <c r="H66" s="60"/>
      <c r="I66" s="60"/>
      <c r="J66" s="60"/>
      <c r="K66" s="60"/>
      <c r="L66" s="60"/>
      <c r="M66" s="60"/>
      <c r="N66" s="60"/>
      <c r="O66" s="60"/>
      <c r="P66" s="60"/>
      <c r="Q66" s="60"/>
      <c r="R66" s="60"/>
      <c r="S66" s="60"/>
      <c r="T66" s="60"/>
    </row>
    <row r="67" spans="1:20" ht="15">
      <c r="A67" s="60"/>
      <c r="B67" s="60"/>
      <c r="C67" s="60"/>
      <c r="D67" s="60"/>
      <c r="E67" s="60"/>
      <c r="F67" s="60"/>
      <c r="G67" s="60"/>
      <c r="H67" s="60"/>
      <c r="I67" s="60"/>
      <c r="J67" s="60"/>
      <c r="K67" s="60"/>
      <c r="L67" s="60"/>
      <c r="M67" s="60"/>
      <c r="N67" s="60"/>
      <c r="O67" s="60"/>
      <c r="P67" s="60"/>
      <c r="Q67" s="60"/>
      <c r="R67" s="60"/>
      <c r="S67" s="60"/>
      <c r="T67" s="60"/>
    </row>
    <row r="68" spans="1:20" ht="15">
      <c r="A68" s="60"/>
      <c r="B68" s="60"/>
      <c r="C68" s="60"/>
      <c r="D68" s="60"/>
      <c r="E68" s="60"/>
      <c r="F68" s="60"/>
      <c r="G68" s="60"/>
      <c r="H68" s="60"/>
      <c r="I68" s="60"/>
      <c r="J68" s="60"/>
      <c r="K68" s="60"/>
      <c r="L68" s="60"/>
      <c r="M68" s="60"/>
      <c r="N68" s="60"/>
      <c r="O68" s="60"/>
      <c r="P68" s="60"/>
      <c r="Q68" s="60"/>
      <c r="R68" s="60"/>
      <c r="S68" s="60"/>
      <c r="T68" s="60"/>
    </row>
    <row r="69" spans="1:20" ht="15">
      <c r="A69" s="60"/>
      <c r="B69" s="60"/>
      <c r="C69" s="60"/>
      <c r="D69" s="60"/>
      <c r="E69" s="60"/>
      <c r="F69" s="60"/>
      <c r="G69" s="60"/>
      <c r="H69" s="60"/>
      <c r="I69" s="60"/>
      <c r="J69" s="60"/>
      <c r="K69" s="60"/>
      <c r="L69" s="60"/>
      <c r="M69" s="60"/>
      <c r="N69" s="60"/>
      <c r="O69" s="60"/>
      <c r="P69" s="60"/>
      <c r="Q69" s="60"/>
      <c r="R69" s="60"/>
      <c r="S69" s="60"/>
      <c r="T69" s="60"/>
    </row>
    <row r="70" spans="1:20" ht="15">
      <c r="A70" s="60"/>
      <c r="B70" s="60"/>
      <c r="C70" s="60"/>
      <c r="D70" s="60"/>
      <c r="E70" s="60"/>
      <c r="F70" s="60"/>
      <c r="G70" s="60"/>
      <c r="H70" s="60"/>
      <c r="I70" s="60"/>
      <c r="J70" s="60"/>
      <c r="K70" s="60"/>
      <c r="L70" s="60"/>
      <c r="M70" s="60"/>
      <c r="N70" s="60"/>
      <c r="O70" s="60"/>
      <c r="P70" s="60"/>
      <c r="Q70" s="60"/>
      <c r="R70" s="60"/>
      <c r="S70" s="60"/>
      <c r="T70" s="60"/>
    </row>
    <row r="71" spans="1:20" ht="15">
      <c r="A71" s="60"/>
      <c r="B71" s="60"/>
      <c r="C71" s="60"/>
      <c r="D71" s="60"/>
      <c r="E71" s="60"/>
      <c r="F71" s="60"/>
      <c r="G71" s="60"/>
      <c r="H71" s="60"/>
      <c r="I71" s="60"/>
      <c r="J71" s="60"/>
      <c r="K71" s="60"/>
      <c r="L71" s="60"/>
      <c r="M71" s="60"/>
      <c r="N71" s="60"/>
      <c r="O71" s="60"/>
      <c r="P71" s="60"/>
      <c r="Q71" s="60"/>
      <c r="R71" s="60"/>
      <c r="S71" s="60"/>
      <c r="T71" s="60"/>
    </row>
    <row r="72" spans="1:20" ht="15">
      <c r="A72" s="60"/>
      <c r="B72" s="60"/>
      <c r="C72" s="60"/>
      <c r="D72" s="60"/>
      <c r="E72" s="60"/>
      <c r="F72" s="60"/>
      <c r="G72" s="60"/>
      <c r="H72" s="60"/>
      <c r="I72" s="60"/>
      <c r="J72" s="60"/>
      <c r="K72" s="60"/>
      <c r="L72" s="60"/>
      <c r="M72" s="60"/>
      <c r="N72" s="60"/>
      <c r="O72" s="60"/>
      <c r="P72" s="60"/>
      <c r="Q72" s="60"/>
      <c r="R72" s="60"/>
      <c r="S72" s="60"/>
      <c r="T72" s="60"/>
    </row>
    <row r="73" spans="1:20" ht="15">
      <c r="A73" s="60"/>
      <c r="B73" s="60"/>
      <c r="C73" s="60"/>
      <c r="D73" s="60"/>
      <c r="E73" s="60"/>
      <c r="F73" s="60"/>
      <c r="G73" s="60"/>
      <c r="H73" s="60"/>
      <c r="I73" s="60"/>
      <c r="J73" s="60"/>
      <c r="K73" s="60"/>
      <c r="L73" s="60"/>
      <c r="M73" s="60"/>
      <c r="N73" s="60"/>
      <c r="O73" s="60"/>
      <c r="P73" s="60"/>
      <c r="Q73" s="60"/>
      <c r="R73" s="60"/>
      <c r="S73" s="60"/>
      <c r="T73" s="60"/>
    </row>
    <row r="74" spans="1:20" ht="15">
      <c r="A74" s="60"/>
      <c r="B74" s="60"/>
      <c r="C74" s="60"/>
      <c r="D74" s="60"/>
      <c r="E74" s="60"/>
      <c r="F74" s="60"/>
      <c r="G74" s="60"/>
      <c r="H74" s="60"/>
      <c r="I74" s="60"/>
      <c r="J74" s="60"/>
      <c r="K74" s="60"/>
      <c r="L74" s="60"/>
      <c r="M74" s="60"/>
      <c r="N74" s="60"/>
      <c r="O74" s="60"/>
      <c r="P74" s="60"/>
      <c r="Q74" s="60"/>
      <c r="R74" s="60"/>
      <c r="S74" s="60"/>
      <c r="T74" s="60"/>
    </row>
    <row r="75" spans="1:20" ht="15">
      <c r="A75" s="60"/>
      <c r="B75" s="60"/>
      <c r="C75" s="60"/>
      <c r="D75" s="60"/>
      <c r="E75" s="60"/>
      <c r="F75" s="60"/>
      <c r="G75" s="60"/>
      <c r="H75" s="60"/>
      <c r="I75" s="60"/>
      <c r="J75" s="60"/>
      <c r="K75" s="60"/>
      <c r="L75" s="60"/>
      <c r="M75" s="60"/>
      <c r="N75" s="60"/>
      <c r="O75" s="60"/>
      <c r="P75" s="60"/>
      <c r="Q75" s="60"/>
      <c r="R75" s="60"/>
      <c r="S75" s="60"/>
      <c r="T75" s="60"/>
    </row>
    <row r="76" spans="1:20" ht="15">
      <c r="A76" s="60"/>
      <c r="B76" s="60"/>
      <c r="C76" s="60"/>
      <c r="D76" s="60"/>
      <c r="E76" s="60"/>
      <c r="F76" s="60"/>
      <c r="G76" s="60"/>
      <c r="H76" s="60"/>
      <c r="I76" s="60"/>
      <c r="J76" s="60"/>
      <c r="K76" s="60"/>
      <c r="L76" s="60"/>
      <c r="M76" s="60"/>
      <c r="N76" s="60"/>
      <c r="O76" s="60"/>
      <c r="P76" s="60"/>
      <c r="Q76" s="60"/>
      <c r="R76" s="60"/>
      <c r="S76" s="60"/>
      <c r="T76" s="60"/>
    </row>
    <row r="77" spans="1:20" ht="15">
      <c r="A77" s="60"/>
      <c r="B77" s="60"/>
      <c r="C77" s="60"/>
      <c r="D77" s="60"/>
      <c r="E77" s="60"/>
      <c r="F77" s="60"/>
      <c r="G77" s="60"/>
      <c r="H77" s="60"/>
      <c r="I77" s="60"/>
      <c r="J77" s="60"/>
      <c r="K77" s="60"/>
      <c r="L77" s="60"/>
      <c r="M77" s="60"/>
      <c r="N77" s="60"/>
      <c r="O77" s="60"/>
      <c r="P77" s="60"/>
      <c r="Q77" s="60"/>
      <c r="R77" s="60"/>
      <c r="S77" s="60"/>
      <c r="T77" s="60"/>
    </row>
    <row r="78" spans="1:20" ht="15">
      <c r="A78" s="60"/>
      <c r="B78" s="60"/>
      <c r="C78" s="60"/>
      <c r="D78" s="60"/>
      <c r="E78" s="60"/>
      <c r="F78" s="60"/>
      <c r="G78" s="60"/>
      <c r="H78" s="60"/>
      <c r="I78" s="60"/>
      <c r="J78" s="60"/>
      <c r="K78" s="60"/>
      <c r="L78" s="60"/>
      <c r="M78" s="60"/>
      <c r="N78" s="60"/>
      <c r="O78" s="60"/>
      <c r="P78" s="60"/>
      <c r="Q78" s="60"/>
      <c r="R78" s="60"/>
      <c r="S78" s="60"/>
      <c r="T78" s="60"/>
    </row>
    <row r="79" spans="1:20" ht="15">
      <c r="A79" s="60"/>
      <c r="B79" s="60"/>
      <c r="C79" s="60"/>
      <c r="D79" s="60"/>
      <c r="E79" s="60"/>
      <c r="F79" s="60"/>
      <c r="G79" s="60"/>
      <c r="H79" s="60"/>
      <c r="I79" s="60"/>
      <c r="J79" s="60"/>
      <c r="K79" s="60"/>
      <c r="L79" s="60"/>
      <c r="M79" s="60"/>
      <c r="N79" s="60"/>
      <c r="O79" s="60"/>
      <c r="P79" s="60"/>
      <c r="Q79" s="60"/>
      <c r="R79" s="60"/>
      <c r="S79" s="60"/>
      <c r="T79" s="60"/>
    </row>
    <row r="80" spans="1:20" ht="15">
      <c r="A80" s="60"/>
      <c r="B80" s="60"/>
      <c r="C80" s="60"/>
      <c r="D80" s="60"/>
      <c r="E80" s="60"/>
      <c r="F80" s="60"/>
      <c r="G80" s="60"/>
      <c r="H80" s="60"/>
      <c r="I80" s="60"/>
      <c r="J80" s="60"/>
      <c r="K80" s="60"/>
      <c r="L80" s="60"/>
      <c r="M80" s="60"/>
      <c r="N80" s="60"/>
      <c r="O80" s="60"/>
      <c r="P80" s="60"/>
      <c r="Q80" s="60"/>
      <c r="R80" s="60"/>
      <c r="S80" s="60"/>
      <c r="T80" s="60"/>
    </row>
    <row r="81" spans="1:20" ht="15">
      <c r="A81" s="60"/>
      <c r="B81" s="60"/>
      <c r="C81" s="60"/>
      <c r="D81" s="60"/>
      <c r="E81" s="60"/>
      <c r="F81" s="60"/>
      <c r="G81" s="60"/>
      <c r="H81" s="60"/>
      <c r="I81" s="60"/>
      <c r="J81" s="60"/>
      <c r="K81" s="60"/>
      <c r="L81" s="60"/>
      <c r="M81" s="60"/>
      <c r="N81" s="60"/>
      <c r="O81" s="60"/>
      <c r="P81" s="60"/>
      <c r="Q81" s="60"/>
      <c r="R81" s="60"/>
      <c r="S81" s="60"/>
      <c r="T81" s="60"/>
    </row>
    <row r="82" spans="1:20" ht="15">
      <c r="A82" s="60"/>
      <c r="B82" s="60"/>
      <c r="C82" s="60"/>
      <c r="D82" s="60"/>
      <c r="E82" s="60"/>
      <c r="F82" s="60"/>
      <c r="G82" s="60"/>
      <c r="H82" s="60"/>
      <c r="I82" s="60"/>
      <c r="J82" s="60"/>
      <c r="K82" s="60"/>
      <c r="L82" s="60"/>
      <c r="M82" s="60"/>
      <c r="N82" s="60"/>
      <c r="O82" s="60"/>
      <c r="P82" s="60"/>
      <c r="Q82" s="60"/>
      <c r="R82" s="60"/>
      <c r="S82" s="60"/>
      <c r="T82" s="60"/>
    </row>
    <row r="83" spans="1:20" ht="15">
      <c r="A83" s="60"/>
      <c r="B83" s="60"/>
      <c r="C83" s="60"/>
      <c r="D83" s="60"/>
      <c r="E83" s="60"/>
      <c r="F83" s="60"/>
      <c r="G83" s="60"/>
      <c r="H83" s="60"/>
      <c r="I83" s="60"/>
      <c r="J83" s="60"/>
      <c r="K83" s="60"/>
      <c r="L83" s="60"/>
      <c r="M83" s="60"/>
      <c r="N83" s="60"/>
      <c r="O83" s="60"/>
      <c r="P83" s="60"/>
      <c r="Q83" s="60"/>
      <c r="R83" s="60"/>
      <c r="S83" s="60"/>
      <c r="T83" s="60"/>
    </row>
    <row r="84" spans="1:20" ht="15">
      <c r="A84" s="60"/>
      <c r="B84" s="60"/>
      <c r="C84" s="60"/>
      <c r="D84" s="60"/>
      <c r="E84" s="60"/>
      <c r="F84" s="60"/>
      <c r="G84" s="60"/>
      <c r="H84" s="60"/>
      <c r="I84" s="60"/>
      <c r="J84" s="60"/>
      <c r="K84" s="60"/>
      <c r="L84" s="60"/>
      <c r="M84" s="60"/>
      <c r="N84" s="60"/>
      <c r="O84" s="60"/>
      <c r="P84" s="60"/>
      <c r="Q84" s="60"/>
      <c r="R84" s="60"/>
      <c r="S84" s="60"/>
      <c r="T84" s="60"/>
    </row>
    <row r="85" spans="1:20" ht="15">
      <c r="A85" s="60"/>
      <c r="B85" s="60"/>
      <c r="C85" s="60"/>
      <c r="D85" s="60"/>
      <c r="E85" s="60"/>
      <c r="F85" s="60"/>
      <c r="G85" s="60"/>
      <c r="H85" s="60"/>
      <c r="I85" s="60"/>
      <c r="J85" s="60"/>
      <c r="K85" s="60"/>
      <c r="L85" s="60"/>
      <c r="M85" s="60"/>
      <c r="N85" s="60"/>
      <c r="O85" s="60"/>
      <c r="P85" s="60"/>
      <c r="Q85" s="60"/>
      <c r="R85" s="60"/>
      <c r="S85" s="60"/>
      <c r="T85" s="60"/>
    </row>
    <row r="86" spans="1:20" ht="15">
      <c r="A86" s="60"/>
      <c r="B86" s="60"/>
      <c r="C86" s="60"/>
      <c r="D86" s="60"/>
      <c r="E86" s="60"/>
      <c r="F86" s="60"/>
      <c r="G86" s="60"/>
      <c r="H86" s="60"/>
      <c r="I86" s="60"/>
      <c r="J86" s="60"/>
      <c r="K86" s="60"/>
      <c r="L86" s="60"/>
      <c r="M86" s="60"/>
      <c r="N86" s="60"/>
      <c r="O86" s="60"/>
      <c r="P86" s="60"/>
      <c r="Q86" s="60"/>
      <c r="R86" s="60"/>
      <c r="S86" s="60"/>
      <c r="T86" s="60"/>
    </row>
    <row r="87" spans="1:20" ht="15">
      <c r="A87" s="60"/>
      <c r="B87" s="60"/>
      <c r="C87" s="60"/>
      <c r="D87" s="60"/>
      <c r="E87" s="60"/>
      <c r="F87" s="60"/>
      <c r="G87" s="60"/>
      <c r="H87" s="60"/>
      <c r="I87" s="60"/>
      <c r="J87" s="60"/>
      <c r="K87" s="60"/>
      <c r="L87" s="60"/>
      <c r="M87" s="60"/>
      <c r="N87" s="60"/>
      <c r="O87" s="60"/>
      <c r="P87" s="60"/>
      <c r="Q87" s="60"/>
      <c r="R87" s="60"/>
      <c r="S87" s="60"/>
      <c r="T87" s="60"/>
    </row>
    <row r="88" spans="1:20" ht="15">
      <c r="A88" s="60"/>
      <c r="B88" s="60"/>
      <c r="C88" s="60"/>
      <c r="D88" s="60"/>
      <c r="E88" s="60"/>
      <c r="F88" s="60"/>
      <c r="G88" s="60"/>
      <c r="H88" s="60"/>
      <c r="I88" s="60"/>
      <c r="J88" s="60"/>
      <c r="K88" s="60"/>
      <c r="L88" s="60"/>
      <c r="M88" s="60"/>
      <c r="N88" s="60"/>
      <c r="O88" s="60"/>
      <c r="P88" s="60"/>
      <c r="Q88" s="60"/>
      <c r="R88" s="60"/>
      <c r="S88" s="60"/>
      <c r="T88" s="60"/>
    </row>
    <row r="89" spans="1:20" ht="15">
      <c r="A89" s="60"/>
      <c r="B89" s="60"/>
      <c r="C89" s="60"/>
      <c r="D89" s="60"/>
      <c r="E89" s="60"/>
      <c r="F89" s="60"/>
      <c r="G89" s="60"/>
      <c r="H89" s="60"/>
      <c r="I89" s="60"/>
      <c r="J89" s="60"/>
      <c r="K89" s="60"/>
      <c r="L89" s="60"/>
      <c r="M89" s="60"/>
      <c r="N89" s="60"/>
      <c r="O89" s="60"/>
      <c r="P89" s="60"/>
      <c r="Q89" s="60"/>
      <c r="R89" s="60"/>
      <c r="S89" s="60"/>
      <c r="T89" s="60"/>
    </row>
    <row r="90" spans="1:20" ht="15">
      <c r="A90" s="60"/>
      <c r="B90" s="60"/>
      <c r="C90" s="60"/>
      <c r="D90" s="60"/>
      <c r="E90" s="60"/>
      <c r="F90" s="60"/>
      <c r="G90" s="60"/>
      <c r="H90" s="60"/>
      <c r="I90" s="60"/>
      <c r="J90" s="60"/>
      <c r="K90" s="60"/>
      <c r="L90" s="60"/>
      <c r="M90" s="60"/>
      <c r="N90" s="60"/>
      <c r="O90" s="60"/>
      <c r="P90" s="60"/>
      <c r="Q90" s="60"/>
      <c r="R90" s="60"/>
      <c r="S90" s="60"/>
      <c r="T90" s="60"/>
    </row>
    <row r="91" spans="1:20" ht="15">
      <c r="A91" s="60"/>
      <c r="B91" s="60"/>
      <c r="C91" s="60"/>
      <c r="D91" s="60"/>
      <c r="E91" s="60"/>
      <c r="F91" s="60"/>
      <c r="G91" s="60"/>
      <c r="H91" s="60"/>
      <c r="I91" s="60"/>
      <c r="J91" s="60"/>
      <c r="K91" s="60"/>
      <c r="L91" s="60"/>
      <c r="M91" s="60"/>
      <c r="N91" s="60"/>
      <c r="O91" s="60"/>
      <c r="P91" s="60"/>
      <c r="Q91" s="60"/>
      <c r="R91" s="60"/>
      <c r="S91" s="60"/>
      <c r="T91" s="60"/>
    </row>
    <row r="92" spans="1:20" ht="15">
      <c r="A92" s="60"/>
      <c r="B92" s="60"/>
      <c r="C92" s="60"/>
      <c r="D92" s="60"/>
      <c r="E92" s="60"/>
      <c r="F92" s="60"/>
      <c r="G92" s="60"/>
      <c r="H92" s="60"/>
      <c r="I92" s="60"/>
      <c r="J92" s="60"/>
      <c r="K92" s="60"/>
      <c r="L92" s="60"/>
      <c r="M92" s="60"/>
      <c r="N92" s="60"/>
      <c r="O92" s="60"/>
      <c r="P92" s="60"/>
      <c r="Q92" s="60"/>
      <c r="R92" s="60"/>
      <c r="S92" s="60"/>
      <c r="T92" s="60"/>
    </row>
    <row r="93" spans="1:20" ht="15">
      <c r="A93" s="60"/>
      <c r="B93" s="60"/>
      <c r="C93" s="60"/>
      <c r="D93" s="60"/>
      <c r="E93" s="60"/>
      <c r="F93" s="60"/>
      <c r="G93" s="60"/>
      <c r="H93" s="60"/>
      <c r="I93" s="60"/>
      <c r="J93" s="60"/>
      <c r="K93" s="60"/>
      <c r="L93" s="60"/>
      <c r="M93" s="60"/>
      <c r="N93" s="60"/>
      <c r="O93" s="60"/>
      <c r="P93" s="60"/>
      <c r="Q93" s="60"/>
      <c r="R93" s="60"/>
      <c r="S93" s="60"/>
      <c r="T93" s="60"/>
    </row>
    <row r="94" spans="1:20" ht="15">
      <c r="A94" s="60"/>
      <c r="B94" s="60"/>
      <c r="C94" s="60"/>
      <c r="D94" s="60"/>
      <c r="E94" s="60"/>
      <c r="F94" s="60"/>
      <c r="G94" s="60"/>
      <c r="H94" s="60"/>
      <c r="I94" s="60"/>
      <c r="J94" s="60"/>
      <c r="K94" s="60"/>
      <c r="L94" s="60"/>
      <c r="M94" s="60"/>
      <c r="N94" s="60"/>
      <c r="O94" s="60"/>
      <c r="P94" s="60"/>
      <c r="Q94" s="60"/>
      <c r="R94" s="60"/>
      <c r="S94" s="60"/>
      <c r="T94" s="60"/>
    </row>
    <row r="95" spans="1:20" ht="15">
      <c r="A95" s="60"/>
      <c r="B95" s="60"/>
      <c r="C95" s="60"/>
      <c r="D95" s="60"/>
      <c r="E95" s="60"/>
      <c r="F95" s="60"/>
      <c r="G95" s="60"/>
      <c r="H95" s="60"/>
      <c r="I95" s="60"/>
      <c r="J95" s="60"/>
      <c r="K95" s="60"/>
      <c r="L95" s="60"/>
      <c r="M95" s="60"/>
      <c r="N95" s="60"/>
      <c r="O95" s="60"/>
      <c r="P95" s="60"/>
      <c r="Q95" s="60"/>
      <c r="R95" s="60"/>
      <c r="S95" s="60"/>
      <c r="T95" s="60"/>
    </row>
    <row r="96" spans="1:20" ht="15">
      <c r="A96" s="60"/>
      <c r="B96" s="60"/>
      <c r="C96" s="60"/>
      <c r="D96" s="60"/>
      <c r="E96" s="60"/>
      <c r="F96" s="60"/>
      <c r="G96" s="60"/>
      <c r="H96" s="60"/>
      <c r="I96" s="60"/>
      <c r="J96" s="60"/>
      <c r="K96" s="60"/>
      <c r="L96" s="60"/>
      <c r="M96" s="60"/>
      <c r="N96" s="60"/>
      <c r="O96" s="60"/>
      <c r="P96" s="60"/>
      <c r="Q96" s="60"/>
      <c r="R96" s="60"/>
      <c r="S96" s="60"/>
      <c r="T96" s="60"/>
    </row>
    <row r="97" spans="1:20" ht="15">
      <c r="A97" s="60"/>
      <c r="B97" s="60"/>
      <c r="C97" s="60"/>
      <c r="D97" s="60"/>
      <c r="E97" s="60"/>
      <c r="F97" s="60"/>
      <c r="G97" s="60"/>
      <c r="H97" s="60"/>
      <c r="I97" s="60"/>
      <c r="J97" s="60"/>
      <c r="K97" s="60"/>
      <c r="L97" s="60"/>
      <c r="M97" s="60"/>
      <c r="N97" s="60"/>
      <c r="O97" s="60"/>
      <c r="P97" s="60"/>
      <c r="Q97" s="60"/>
      <c r="R97" s="60"/>
      <c r="S97" s="60"/>
      <c r="T97" s="60"/>
    </row>
    <row r="98" spans="1:20" ht="15">
      <c r="A98" s="60"/>
      <c r="B98" s="60"/>
      <c r="C98" s="60"/>
      <c r="D98" s="60"/>
      <c r="E98" s="60"/>
      <c r="F98" s="60"/>
      <c r="G98" s="60"/>
      <c r="H98" s="60"/>
      <c r="I98" s="60"/>
      <c r="J98" s="60"/>
      <c r="K98" s="60"/>
      <c r="L98" s="60"/>
      <c r="M98" s="60"/>
      <c r="N98" s="60"/>
      <c r="O98" s="60"/>
      <c r="P98" s="60"/>
      <c r="Q98" s="60"/>
      <c r="R98" s="60"/>
      <c r="S98" s="60"/>
      <c r="T98" s="60"/>
    </row>
    <row r="99" spans="1:20" ht="15">
      <c r="A99" s="60"/>
      <c r="B99" s="60"/>
      <c r="C99" s="60"/>
      <c r="D99" s="60"/>
      <c r="E99" s="60"/>
      <c r="F99" s="60"/>
      <c r="G99" s="60"/>
      <c r="H99" s="60"/>
      <c r="I99" s="60"/>
      <c r="J99" s="60"/>
      <c r="K99" s="60"/>
      <c r="L99" s="60"/>
      <c r="M99" s="60"/>
      <c r="N99" s="60"/>
      <c r="O99" s="60"/>
      <c r="P99" s="60"/>
      <c r="Q99" s="60"/>
      <c r="R99" s="60"/>
      <c r="S99" s="60"/>
      <c r="T99" s="60"/>
    </row>
    <row r="100" spans="1:20" ht="15">
      <c r="A100" s="60"/>
      <c r="B100" s="60"/>
      <c r="C100" s="60"/>
      <c r="D100" s="60"/>
      <c r="E100" s="60"/>
      <c r="F100" s="60"/>
      <c r="G100" s="60"/>
      <c r="H100" s="60"/>
      <c r="I100" s="60"/>
      <c r="J100" s="60"/>
      <c r="K100" s="60"/>
      <c r="L100" s="60"/>
      <c r="M100" s="60"/>
      <c r="N100" s="60"/>
      <c r="O100" s="60"/>
      <c r="P100" s="60"/>
      <c r="Q100" s="60"/>
      <c r="R100" s="60"/>
      <c r="S100" s="60"/>
      <c r="T100" s="60"/>
    </row>
    <row r="101" spans="1:20" ht="15">
      <c r="A101" s="60"/>
      <c r="B101" s="60"/>
      <c r="C101" s="60"/>
      <c r="D101" s="60"/>
      <c r="E101" s="60"/>
      <c r="F101" s="60"/>
      <c r="G101" s="60"/>
      <c r="H101" s="60"/>
      <c r="I101" s="60"/>
      <c r="J101" s="60"/>
      <c r="K101" s="60"/>
      <c r="L101" s="60"/>
      <c r="M101" s="60"/>
      <c r="N101" s="60"/>
      <c r="O101" s="60"/>
      <c r="P101" s="60"/>
      <c r="Q101" s="60"/>
      <c r="R101" s="60"/>
      <c r="S101" s="60"/>
      <c r="T101" s="60"/>
    </row>
    <row r="102" spans="1:20" ht="15">
      <c r="A102" s="60"/>
      <c r="B102" s="60"/>
      <c r="C102" s="60"/>
      <c r="D102" s="60"/>
      <c r="E102" s="60"/>
      <c r="F102" s="60"/>
      <c r="G102" s="60"/>
      <c r="H102" s="60"/>
      <c r="I102" s="60"/>
      <c r="J102" s="60"/>
      <c r="K102" s="60"/>
      <c r="L102" s="60"/>
      <c r="M102" s="60"/>
      <c r="N102" s="60"/>
      <c r="O102" s="60"/>
      <c r="P102" s="60"/>
      <c r="Q102" s="60"/>
      <c r="R102" s="60"/>
      <c r="S102" s="60"/>
      <c r="T102" s="60"/>
    </row>
    <row r="103" spans="1:20" ht="15">
      <c r="A103" s="60"/>
      <c r="B103" s="60"/>
      <c r="C103" s="60"/>
      <c r="D103" s="60"/>
      <c r="E103" s="60"/>
      <c r="F103" s="60"/>
      <c r="G103" s="60"/>
      <c r="H103" s="60"/>
      <c r="I103" s="60"/>
      <c r="J103" s="60"/>
      <c r="K103" s="60"/>
      <c r="L103" s="60"/>
      <c r="M103" s="60"/>
      <c r="N103" s="60"/>
      <c r="O103" s="60"/>
      <c r="P103" s="60"/>
      <c r="Q103" s="60"/>
      <c r="R103" s="60"/>
      <c r="S103" s="60"/>
      <c r="T103" s="60"/>
    </row>
    <row r="104" spans="1:20" ht="15">
      <c r="A104" s="60"/>
      <c r="B104" s="60"/>
      <c r="C104" s="60"/>
      <c r="D104" s="60"/>
      <c r="E104" s="60"/>
      <c r="F104" s="60"/>
      <c r="G104" s="60"/>
      <c r="H104" s="60"/>
      <c r="I104" s="60"/>
      <c r="J104" s="60"/>
      <c r="K104" s="60"/>
      <c r="L104" s="60"/>
      <c r="M104" s="60"/>
      <c r="N104" s="60"/>
      <c r="O104" s="60"/>
      <c r="P104" s="60"/>
      <c r="Q104" s="60"/>
      <c r="R104" s="60"/>
      <c r="S104" s="60"/>
      <c r="T104" s="60"/>
    </row>
    <row r="105" spans="1:20" ht="15">
      <c r="A105" s="60"/>
      <c r="B105" s="60"/>
      <c r="C105" s="60"/>
      <c r="D105" s="60"/>
      <c r="E105" s="60"/>
      <c r="F105" s="60"/>
      <c r="G105" s="60"/>
      <c r="H105" s="60"/>
      <c r="I105" s="60"/>
      <c r="J105" s="60"/>
      <c r="K105" s="60"/>
      <c r="L105" s="60"/>
      <c r="M105" s="60"/>
      <c r="N105" s="60"/>
      <c r="O105" s="60"/>
      <c r="P105" s="60"/>
      <c r="Q105" s="60"/>
      <c r="R105" s="60"/>
      <c r="S105" s="60"/>
      <c r="T105" s="60"/>
    </row>
    <row r="106" spans="1:20" ht="15">
      <c r="A106" s="60"/>
      <c r="B106" s="60"/>
      <c r="C106" s="60"/>
      <c r="D106" s="60"/>
      <c r="E106" s="60"/>
      <c r="F106" s="60"/>
      <c r="G106" s="60"/>
      <c r="H106" s="60"/>
      <c r="I106" s="60"/>
      <c r="J106" s="60"/>
      <c r="K106" s="60"/>
      <c r="L106" s="60"/>
      <c r="M106" s="60"/>
      <c r="N106" s="60"/>
      <c r="O106" s="60"/>
      <c r="P106" s="60"/>
      <c r="Q106" s="60"/>
      <c r="R106" s="60"/>
      <c r="S106" s="60"/>
      <c r="T106" s="60"/>
    </row>
    <row r="107" spans="1:20" ht="15">
      <c r="A107" s="60"/>
      <c r="B107" s="60"/>
      <c r="C107" s="60"/>
      <c r="D107" s="60"/>
      <c r="E107" s="60"/>
      <c r="F107" s="60"/>
      <c r="G107" s="60"/>
      <c r="H107" s="60"/>
      <c r="I107" s="60"/>
      <c r="J107" s="60"/>
      <c r="K107" s="60"/>
      <c r="L107" s="60"/>
      <c r="M107" s="60"/>
      <c r="N107" s="60"/>
      <c r="O107" s="60"/>
      <c r="P107" s="60"/>
      <c r="Q107" s="60"/>
      <c r="R107" s="60"/>
      <c r="S107" s="60"/>
      <c r="T107" s="60"/>
    </row>
    <row r="108" spans="1:20" ht="15">
      <c r="A108" s="60"/>
      <c r="B108" s="60"/>
      <c r="C108" s="60"/>
      <c r="D108" s="60"/>
      <c r="E108" s="60"/>
      <c r="F108" s="60"/>
      <c r="G108" s="60"/>
      <c r="H108" s="60"/>
      <c r="I108" s="60"/>
      <c r="J108" s="60"/>
      <c r="K108" s="60"/>
      <c r="L108" s="60"/>
      <c r="M108" s="60"/>
      <c r="N108" s="60"/>
      <c r="O108" s="60"/>
      <c r="P108" s="60"/>
      <c r="Q108" s="60"/>
      <c r="R108" s="60"/>
      <c r="S108" s="60"/>
      <c r="T108" s="60"/>
    </row>
    <row r="109" spans="1:20" ht="15">
      <c r="A109" s="60"/>
      <c r="B109" s="60"/>
      <c r="C109" s="60"/>
      <c r="D109" s="60"/>
      <c r="E109" s="60"/>
      <c r="F109" s="60"/>
      <c r="G109" s="60"/>
      <c r="H109" s="60"/>
      <c r="I109" s="60"/>
      <c r="J109" s="60"/>
      <c r="K109" s="60"/>
      <c r="L109" s="60"/>
      <c r="M109" s="60"/>
      <c r="N109" s="60"/>
      <c r="O109" s="60"/>
      <c r="P109" s="60"/>
      <c r="Q109" s="60"/>
      <c r="R109" s="60"/>
      <c r="S109" s="60"/>
      <c r="T109" s="60"/>
    </row>
    <row r="110" spans="1:20" ht="15">
      <c r="A110" s="60"/>
      <c r="B110" s="60"/>
      <c r="C110" s="60"/>
      <c r="D110" s="60"/>
      <c r="E110" s="60"/>
      <c r="F110" s="60"/>
      <c r="G110" s="60"/>
      <c r="H110" s="60"/>
      <c r="I110" s="60"/>
      <c r="J110" s="60"/>
      <c r="K110" s="60"/>
      <c r="L110" s="60"/>
      <c r="M110" s="60"/>
      <c r="N110" s="60"/>
      <c r="O110" s="60"/>
      <c r="P110" s="60"/>
      <c r="Q110" s="60"/>
      <c r="R110" s="60"/>
      <c r="S110" s="60"/>
      <c r="T110" s="60"/>
    </row>
    <row r="111" spans="1:20" ht="15">
      <c r="A111" s="60"/>
      <c r="B111" s="60"/>
      <c r="C111" s="60"/>
      <c r="D111" s="60"/>
      <c r="E111" s="60"/>
      <c r="F111" s="60"/>
      <c r="G111" s="60"/>
      <c r="H111" s="60"/>
      <c r="I111" s="60"/>
      <c r="J111" s="60"/>
      <c r="K111" s="60"/>
      <c r="L111" s="60"/>
      <c r="M111" s="60"/>
      <c r="N111" s="60"/>
      <c r="O111" s="60"/>
      <c r="P111" s="60"/>
      <c r="Q111" s="60"/>
      <c r="R111" s="60"/>
      <c r="S111" s="60"/>
      <c r="T111" s="60"/>
    </row>
    <row r="112" spans="1:20" ht="15">
      <c r="A112" s="60"/>
      <c r="B112" s="60"/>
      <c r="C112" s="60"/>
      <c r="D112" s="60"/>
      <c r="E112" s="60"/>
      <c r="F112" s="60"/>
      <c r="G112" s="60"/>
      <c r="H112" s="60"/>
      <c r="I112" s="60"/>
      <c r="J112" s="60"/>
      <c r="K112" s="60"/>
      <c r="L112" s="60"/>
      <c r="M112" s="60"/>
      <c r="N112" s="60"/>
      <c r="O112" s="60"/>
      <c r="P112" s="60"/>
      <c r="Q112" s="60"/>
      <c r="R112" s="60"/>
      <c r="S112" s="60"/>
      <c r="T112" s="60"/>
    </row>
    <row r="113" spans="1:20" ht="15">
      <c r="A113" s="60"/>
      <c r="B113" s="60"/>
      <c r="C113" s="60"/>
      <c r="D113" s="60"/>
      <c r="E113" s="60"/>
      <c r="F113" s="60"/>
      <c r="G113" s="60"/>
      <c r="H113" s="60"/>
      <c r="I113" s="60"/>
      <c r="J113" s="60"/>
      <c r="K113" s="60"/>
      <c r="L113" s="60"/>
      <c r="M113" s="60"/>
      <c r="N113" s="60"/>
      <c r="O113" s="60"/>
      <c r="P113" s="60"/>
      <c r="Q113" s="60"/>
      <c r="R113" s="60"/>
      <c r="S113" s="60"/>
      <c r="T113" s="60"/>
    </row>
    <row r="114" spans="1:20" ht="15">
      <c r="A114" s="60"/>
      <c r="B114" s="60"/>
      <c r="C114" s="60"/>
      <c r="D114" s="60"/>
      <c r="E114" s="60"/>
      <c r="F114" s="60"/>
      <c r="G114" s="60"/>
      <c r="H114" s="60"/>
      <c r="I114" s="60"/>
      <c r="J114" s="60"/>
      <c r="K114" s="60"/>
      <c r="L114" s="60"/>
      <c r="M114" s="60"/>
      <c r="N114" s="60"/>
      <c r="O114" s="60"/>
      <c r="P114" s="60"/>
      <c r="Q114" s="60"/>
      <c r="R114" s="60"/>
      <c r="S114" s="60"/>
      <c r="T114" s="60"/>
    </row>
    <row r="115" spans="1:20" ht="15">
      <c r="A115" s="60"/>
      <c r="B115" s="60"/>
      <c r="C115" s="60"/>
      <c r="D115" s="60"/>
      <c r="E115" s="60"/>
      <c r="F115" s="60"/>
      <c r="G115" s="60"/>
      <c r="H115" s="60"/>
      <c r="I115" s="60"/>
      <c r="J115" s="60"/>
      <c r="K115" s="60"/>
      <c r="L115" s="60"/>
      <c r="M115" s="60"/>
      <c r="N115" s="60"/>
      <c r="O115" s="60"/>
      <c r="P115" s="60"/>
      <c r="Q115" s="60"/>
      <c r="R115" s="60"/>
      <c r="S115" s="60"/>
      <c r="T115" s="60"/>
    </row>
    <row r="116" spans="1:20" ht="15">
      <c r="A116" s="60"/>
      <c r="B116" s="60"/>
      <c r="C116" s="60"/>
      <c r="D116" s="60"/>
      <c r="E116" s="60"/>
      <c r="F116" s="60"/>
      <c r="G116" s="60"/>
      <c r="H116" s="60"/>
      <c r="I116" s="60"/>
      <c r="J116" s="60"/>
      <c r="K116" s="60"/>
      <c r="L116" s="60"/>
      <c r="M116" s="60"/>
      <c r="N116" s="60"/>
      <c r="O116" s="60"/>
      <c r="P116" s="60"/>
      <c r="Q116" s="60"/>
      <c r="R116" s="60"/>
      <c r="S116" s="60"/>
      <c r="T116" s="60"/>
    </row>
    <row r="117" spans="1:20" ht="15">
      <c r="A117" s="60"/>
      <c r="B117" s="60"/>
      <c r="C117" s="60"/>
      <c r="D117" s="60"/>
      <c r="E117" s="60"/>
      <c r="F117" s="60"/>
      <c r="G117" s="60"/>
      <c r="H117" s="60"/>
      <c r="I117" s="60"/>
      <c r="J117" s="60"/>
      <c r="K117" s="60"/>
      <c r="L117" s="60"/>
      <c r="M117" s="60"/>
      <c r="N117" s="60"/>
      <c r="O117" s="60"/>
      <c r="P117" s="60"/>
      <c r="Q117" s="60"/>
      <c r="R117" s="60"/>
      <c r="S117" s="60"/>
      <c r="T117" s="60"/>
    </row>
    <row r="118" spans="1:20" ht="15">
      <c r="A118" s="60"/>
      <c r="B118" s="60"/>
      <c r="C118" s="60"/>
      <c r="D118" s="60"/>
      <c r="E118" s="60"/>
      <c r="F118" s="60"/>
      <c r="G118" s="60"/>
      <c r="H118" s="60"/>
      <c r="I118" s="60"/>
      <c r="J118" s="60"/>
      <c r="K118" s="60"/>
      <c r="L118" s="60"/>
      <c r="M118" s="60"/>
      <c r="N118" s="60"/>
      <c r="O118" s="60"/>
      <c r="P118" s="60"/>
      <c r="Q118" s="60"/>
      <c r="R118" s="60"/>
      <c r="S118" s="60"/>
      <c r="T118" s="60"/>
    </row>
    <row r="119" spans="1:20" ht="15">
      <c r="A119" s="60"/>
      <c r="B119" s="60"/>
      <c r="C119" s="60"/>
      <c r="D119" s="60"/>
      <c r="E119" s="60"/>
      <c r="F119" s="60"/>
      <c r="G119" s="60"/>
      <c r="H119" s="60"/>
      <c r="I119" s="60"/>
      <c r="J119" s="60"/>
      <c r="K119" s="60"/>
      <c r="L119" s="60"/>
      <c r="M119" s="60"/>
      <c r="N119" s="60"/>
      <c r="O119" s="60"/>
      <c r="P119" s="60"/>
      <c r="Q119" s="60"/>
      <c r="R119" s="60"/>
      <c r="S119" s="60"/>
      <c r="T119" s="60"/>
    </row>
    <row r="120" spans="1:20" ht="15">
      <c r="A120" s="60"/>
      <c r="B120" s="60"/>
      <c r="C120" s="60"/>
      <c r="D120" s="60"/>
      <c r="E120" s="60"/>
      <c r="F120" s="60"/>
      <c r="G120" s="60"/>
      <c r="H120" s="60"/>
      <c r="I120" s="60"/>
      <c r="J120" s="60"/>
      <c r="K120" s="60"/>
      <c r="L120" s="60"/>
      <c r="M120" s="60"/>
      <c r="N120" s="60"/>
      <c r="O120" s="60"/>
      <c r="P120" s="60"/>
      <c r="Q120" s="60"/>
      <c r="R120" s="60"/>
      <c r="S120" s="60"/>
      <c r="T120" s="60"/>
    </row>
    <row r="121" spans="1:20" ht="15">
      <c r="A121" s="60"/>
      <c r="B121" s="60"/>
      <c r="C121" s="60"/>
      <c r="D121" s="60"/>
      <c r="E121" s="60"/>
      <c r="F121" s="60"/>
      <c r="G121" s="60"/>
      <c r="H121" s="60"/>
      <c r="I121" s="60"/>
      <c r="J121" s="60"/>
      <c r="K121" s="60"/>
      <c r="L121" s="60"/>
      <c r="M121" s="60"/>
      <c r="N121" s="60"/>
      <c r="O121" s="60"/>
      <c r="P121" s="60"/>
      <c r="Q121" s="60"/>
      <c r="R121" s="60"/>
      <c r="S121" s="60"/>
      <c r="T121" s="60"/>
    </row>
    <row r="122" spans="1:20" ht="15">
      <c r="A122" s="60"/>
      <c r="B122" s="60"/>
      <c r="C122" s="60"/>
      <c r="D122" s="60"/>
      <c r="E122" s="60"/>
      <c r="F122" s="60"/>
      <c r="G122" s="60"/>
      <c r="H122" s="60"/>
      <c r="I122" s="60"/>
      <c r="J122" s="60"/>
      <c r="K122" s="60"/>
      <c r="L122" s="60"/>
      <c r="M122" s="60"/>
      <c r="N122" s="60"/>
      <c r="O122" s="60"/>
      <c r="P122" s="60"/>
      <c r="Q122" s="60"/>
      <c r="R122" s="60"/>
      <c r="S122" s="60"/>
      <c r="T122" s="60"/>
    </row>
    <row r="123" spans="1:20" ht="15">
      <c r="A123" s="60"/>
      <c r="B123" s="60"/>
      <c r="C123" s="60"/>
      <c r="D123" s="60"/>
      <c r="E123" s="60"/>
      <c r="F123" s="60"/>
      <c r="G123" s="60"/>
      <c r="H123" s="60"/>
      <c r="I123" s="60"/>
      <c r="J123" s="60"/>
      <c r="K123" s="60"/>
      <c r="L123" s="60"/>
      <c r="M123" s="60"/>
      <c r="N123" s="60"/>
      <c r="O123" s="60"/>
      <c r="P123" s="60"/>
      <c r="Q123" s="60"/>
      <c r="R123" s="60"/>
      <c r="S123" s="60"/>
      <c r="T123" s="60"/>
    </row>
    <row r="124" spans="1:20" ht="15">
      <c r="A124" s="60"/>
      <c r="B124" s="60"/>
      <c r="C124" s="60"/>
      <c r="D124" s="60"/>
      <c r="E124" s="60"/>
      <c r="F124" s="60"/>
      <c r="G124" s="60"/>
      <c r="H124" s="60"/>
      <c r="I124" s="60"/>
      <c r="J124" s="60"/>
      <c r="K124" s="60"/>
      <c r="L124" s="60"/>
      <c r="M124" s="60"/>
      <c r="N124" s="60"/>
      <c r="O124" s="60"/>
      <c r="P124" s="60"/>
      <c r="Q124" s="60"/>
      <c r="R124" s="60"/>
      <c r="S124" s="60"/>
      <c r="T124" s="60"/>
    </row>
    <row r="125" spans="1:20" ht="15">
      <c r="A125" s="60"/>
      <c r="B125" s="60"/>
      <c r="C125" s="60"/>
      <c r="D125" s="60"/>
      <c r="E125" s="60"/>
      <c r="F125" s="60"/>
      <c r="G125" s="60"/>
      <c r="H125" s="60"/>
      <c r="I125" s="60"/>
      <c r="J125" s="60"/>
      <c r="K125" s="60"/>
      <c r="L125" s="60"/>
      <c r="M125" s="60"/>
      <c r="N125" s="60"/>
      <c r="O125" s="60"/>
      <c r="P125" s="60"/>
      <c r="Q125" s="60"/>
      <c r="R125" s="60"/>
      <c r="S125" s="60"/>
      <c r="T125" s="60"/>
    </row>
    <row r="126" spans="1:20" ht="15">
      <c r="A126" s="60"/>
      <c r="B126" s="60"/>
      <c r="C126" s="60"/>
      <c r="D126" s="60"/>
      <c r="E126" s="60"/>
      <c r="F126" s="60"/>
      <c r="G126" s="60"/>
      <c r="H126" s="60"/>
      <c r="I126" s="60"/>
      <c r="J126" s="60"/>
      <c r="K126" s="60"/>
      <c r="L126" s="60"/>
      <c r="M126" s="60"/>
      <c r="N126" s="60"/>
      <c r="O126" s="60"/>
      <c r="P126" s="60"/>
      <c r="Q126" s="60"/>
      <c r="R126" s="60"/>
      <c r="S126" s="60"/>
      <c r="T126" s="60"/>
    </row>
    <row r="127" spans="1:20" ht="15">
      <c r="A127" s="60"/>
      <c r="B127" s="60"/>
      <c r="C127" s="60"/>
      <c r="D127" s="60"/>
      <c r="E127" s="60"/>
      <c r="F127" s="60"/>
      <c r="G127" s="60"/>
      <c r="H127" s="60"/>
      <c r="I127" s="60"/>
      <c r="J127" s="60"/>
      <c r="K127" s="60"/>
      <c r="L127" s="60"/>
      <c r="M127" s="60"/>
      <c r="N127" s="60"/>
      <c r="O127" s="60"/>
      <c r="P127" s="60"/>
      <c r="Q127" s="60"/>
      <c r="R127" s="60"/>
      <c r="S127" s="60"/>
      <c r="T127" s="60"/>
    </row>
    <row r="128" spans="1:20" ht="15">
      <c r="A128" s="60"/>
      <c r="B128" s="60"/>
      <c r="C128" s="60"/>
      <c r="D128" s="60"/>
      <c r="E128" s="60"/>
      <c r="F128" s="60"/>
      <c r="G128" s="60"/>
      <c r="H128" s="60"/>
      <c r="I128" s="60"/>
      <c r="J128" s="60"/>
      <c r="K128" s="60"/>
      <c r="L128" s="60"/>
      <c r="M128" s="60"/>
      <c r="N128" s="60"/>
      <c r="O128" s="60"/>
      <c r="P128" s="60"/>
      <c r="Q128" s="60"/>
      <c r="R128" s="60"/>
      <c r="S128" s="60"/>
      <c r="T128" s="60"/>
    </row>
    <row r="129" spans="1:20" ht="15">
      <c r="A129" s="60"/>
      <c r="B129" s="60"/>
      <c r="C129" s="60"/>
      <c r="D129" s="60"/>
      <c r="E129" s="60"/>
      <c r="F129" s="60"/>
      <c r="G129" s="60"/>
      <c r="H129" s="60"/>
      <c r="I129" s="60"/>
      <c r="J129" s="60"/>
      <c r="K129" s="60"/>
      <c r="L129" s="60"/>
      <c r="M129" s="60"/>
      <c r="N129" s="60"/>
      <c r="O129" s="60"/>
      <c r="P129" s="60"/>
      <c r="Q129" s="60"/>
      <c r="R129" s="60"/>
      <c r="S129" s="60"/>
      <c r="T129" s="60"/>
    </row>
    <row r="130" spans="1:20" ht="15">
      <c r="A130" s="60"/>
      <c r="B130" s="60"/>
      <c r="C130" s="60"/>
      <c r="D130" s="60"/>
      <c r="E130" s="60"/>
      <c r="F130" s="60"/>
      <c r="G130" s="60"/>
      <c r="H130" s="60"/>
      <c r="I130" s="60"/>
      <c r="J130" s="60"/>
      <c r="K130" s="60"/>
      <c r="L130" s="60"/>
      <c r="M130" s="60"/>
      <c r="N130" s="60"/>
      <c r="O130" s="60"/>
      <c r="P130" s="60"/>
      <c r="Q130" s="60"/>
      <c r="R130" s="60"/>
      <c r="S130" s="60"/>
      <c r="T130" s="60"/>
    </row>
    <row r="131" spans="1:20" ht="15">
      <c r="A131" s="60"/>
      <c r="B131" s="60"/>
      <c r="C131" s="60"/>
      <c r="D131" s="60"/>
      <c r="E131" s="60"/>
      <c r="F131" s="60"/>
      <c r="G131" s="60"/>
      <c r="H131" s="60"/>
      <c r="I131" s="60"/>
      <c r="J131" s="60"/>
      <c r="K131" s="60"/>
      <c r="L131" s="60"/>
      <c r="M131" s="60"/>
      <c r="N131" s="60"/>
      <c r="O131" s="60"/>
      <c r="P131" s="60"/>
      <c r="Q131" s="60"/>
      <c r="R131" s="60"/>
      <c r="S131" s="60"/>
      <c r="T131" s="60"/>
    </row>
    <row r="132" spans="1:20" ht="15">
      <c r="A132" s="60"/>
      <c r="B132" s="60"/>
      <c r="C132" s="60"/>
      <c r="D132" s="60"/>
      <c r="E132" s="60"/>
      <c r="F132" s="60"/>
      <c r="G132" s="60"/>
      <c r="H132" s="60"/>
      <c r="I132" s="60"/>
      <c r="J132" s="60"/>
      <c r="K132" s="60"/>
      <c r="L132" s="60"/>
      <c r="M132" s="60"/>
      <c r="N132" s="60"/>
      <c r="O132" s="60"/>
      <c r="P132" s="60"/>
      <c r="Q132" s="60"/>
      <c r="R132" s="60"/>
      <c r="S132" s="60"/>
      <c r="T132" s="60"/>
    </row>
    <row r="133" spans="1:20" ht="15">
      <c r="A133" s="60"/>
      <c r="B133" s="60"/>
      <c r="C133" s="60"/>
      <c r="D133" s="60"/>
      <c r="E133" s="60"/>
      <c r="F133" s="60"/>
      <c r="G133" s="60"/>
      <c r="H133" s="60"/>
      <c r="I133" s="60"/>
      <c r="J133" s="60"/>
      <c r="K133" s="60"/>
      <c r="L133" s="60"/>
      <c r="M133" s="60"/>
      <c r="N133" s="60"/>
      <c r="O133" s="60"/>
      <c r="P133" s="60"/>
      <c r="Q133" s="60"/>
      <c r="R133" s="60"/>
      <c r="S133" s="60"/>
      <c r="T133" s="60"/>
    </row>
    <row r="134" spans="1:20" ht="15">
      <c r="A134" s="60"/>
      <c r="B134" s="60"/>
      <c r="C134" s="60"/>
      <c r="D134" s="60"/>
      <c r="E134" s="60"/>
      <c r="F134" s="60"/>
      <c r="G134" s="60"/>
      <c r="H134" s="60"/>
      <c r="I134" s="60"/>
      <c r="J134" s="60"/>
      <c r="K134" s="60"/>
      <c r="L134" s="60"/>
      <c r="M134" s="60"/>
      <c r="N134" s="60"/>
      <c r="O134" s="60"/>
      <c r="P134" s="60"/>
      <c r="Q134" s="60"/>
      <c r="R134" s="60"/>
      <c r="S134" s="60"/>
      <c r="T134" s="60"/>
    </row>
    <row r="135" spans="1:20" ht="15">
      <c r="A135" s="60"/>
      <c r="B135" s="60"/>
      <c r="C135" s="60"/>
      <c r="D135" s="60"/>
      <c r="E135" s="60"/>
      <c r="F135" s="60"/>
      <c r="G135" s="60"/>
      <c r="H135" s="60"/>
      <c r="I135" s="60"/>
      <c r="J135" s="60"/>
      <c r="K135" s="60"/>
      <c r="L135" s="60"/>
      <c r="M135" s="60"/>
      <c r="N135" s="60"/>
      <c r="O135" s="60"/>
      <c r="P135" s="60"/>
      <c r="Q135" s="60"/>
      <c r="R135" s="60"/>
      <c r="S135" s="60"/>
      <c r="T135" s="60"/>
    </row>
    <row r="136" spans="1:20" ht="15">
      <c r="A136" s="60"/>
      <c r="B136" s="60"/>
      <c r="C136" s="60"/>
      <c r="D136" s="60"/>
      <c r="E136" s="60"/>
      <c r="F136" s="60"/>
      <c r="G136" s="60"/>
      <c r="H136" s="60"/>
      <c r="I136" s="60"/>
      <c r="J136" s="60"/>
      <c r="K136" s="60"/>
      <c r="L136" s="60"/>
      <c r="M136" s="60"/>
      <c r="N136" s="60"/>
      <c r="O136" s="60"/>
      <c r="P136" s="60"/>
      <c r="Q136" s="60"/>
      <c r="R136" s="60"/>
      <c r="S136" s="60"/>
      <c r="T136" s="60"/>
    </row>
    <row r="137" spans="1:20" ht="15">
      <c r="A137" s="60"/>
      <c r="B137" s="60"/>
      <c r="C137" s="60"/>
      <c r="D137" s="60"/>
      <c r="E137" s="60"/>
      <c r="F137" s="60"/>
      <c r="G137" s="60"/>
      <c r="H137" s="60"/>
      <c r="I137" s="60"/>
      <c r="J137" s="60"/>
      <c r="K137" s="60"/>
      <c r="L137" s="60"/>
      <c r="M137" s="60"/>
      <c r="N137" s="60"/>
      <c r="O137" s="60"/>
      <c r="P137" s="60"/>
      <c r="Q137" s="60"/>
      <c r="R137" s="60"/>
      <c r="S137" s="60"/>
      <c r="T137" s="60"/>
    </row>
    <row r="138" spans="1:20" ht="15">
      <c r="A138" s="60"/>
      <c r="B138" s="60"/>
      <c r="C138" s="60"/>
      <c r="D138" s="60"/>
      <c r="E138" s="60"/>
      <c r="F138" s="60"/>
      <c r="G138" s="60"/>
      <c r="H138" s="60"/>
      <c r="I138" s="60"/>
      <c r="J138" s="60"/>
      <c r="K138" s="60"/>
      <c r="L138" s="60"/>
      <c r="M138" s="60"/>
      <c r="N138" s="60"/>
      <c r="O138" s="60"/>
      <c r="P138" s="60"/>
      <c r="Q138" s="60"/>
      <c r="R138" s="60"/>
      <c r="S138" s="60"/>
      <c r="T138" s="60"/>
    </row>
    <row r="139" spans="1:20" ht="15">
      <c r="A139" s="60"/>
      <c r="B139" s="60"/>
      <c r="C139" s="60"/>
      <c r="D139" s="60"/>
      <c r="E139" s="60"/>
      <c r="F139" s="60"/>
      <c r="G139" s="60"/>
      <c r="H139" s="60"/>
      <c r="I139" s="60"/>
      <c r="J139" s="60"/>
      <c r="K139" s="60"/>
      <c r="L139" s="60"/>
      <c r="M139" s="60"/>
      <c r="N139" s="60"/>
      <c r="O139" s="60"/>
      <c r="P139" s="60"/>
      <c r="Q139" s="60"/>
      <c r="R139" s="60"/>
      <c r="S139" s="60"/>
      <c r="T139" s="60"/>
    </row>
    <row r="140" spans="1:20" ht="15">
      <c r="A140" s="60"/>
      <c r="B140" s="60"/>
      <c r="C140" s="60"/>
      <c r="D140" s="60"/>
      <c r="E140" s="60"/>
      <c r="F140" s="60"/>
      <c r="G140" s="60"/>
      <c r="H140" s="60"/>
      <c r="I140" s="60"/>
      <c r="J140" s="60"/>
      <c r="K140" s="60"/>
      <c r="L140" s="60"/>
      <c r="M140" s="60"/>
      <c r="N140" s="60"/>
      <c r="O140" s="60"/>
      <c r="P140" s="60"/>
      <c r="Q140" s="60"/>
      <c r="R140" s="60"/>
      <c r="S140" s="60"/>
      <c r="T140" s="60"/>
    </row>
    <row r="141" spans="1:20" ht="15">
      <c r="A141" s="60"/>
      <c r="B141" s="60"/>
      <c r="C141" s="60"/>
      <c r="D141" s="60"/>
      <c r="E141" s="60"/>
      <c r="F141" s="60"/>
      <c r="G141" s="60"/>
      <c r="H141" s="60"/>
      <c r="I141" s="60"/>
      <c r="J141" s="60"/>
      <c r="K141" s="60"/>
      <c r="L141" s="60"/>
      <c r="M141" s="60"/>
      <c r="N141" s="60"/>
      <c r="O141" s="60"/>
      <c r="P141" s="60"/>
      <c r="Q141" s="60"/>
      <c r="R141" s="60"/>
      <c r="S141" s="60"/>
      <c r="T141" s="60"/>
    </row>
    <row r="142" spans="1:20" ht="15">
      <c r="A142" s="60"/>
      <c r="B142" s="60"/>
      <c r="C142" s="60"/>
      <c r="D142" s="60"/>
      <c r="E142" s="60"/>
      <c r="F142" s="60"/>
      <c r="G142" s="60"/>
      <c r="H142" s="60"/>
      <c r="I142" s="60"/>
      <c r="J142" s="60"/>
      <c r="K142" s="60"/>
      <c r="L142" s="60"/>
      <c r="M142" s="60"/>
      <c r="N142" s="60"/>
      <c r="O142" s="60"/>
      <c r="P142" s="60"/>
      <c r="Q142" s="60"/>
      <c r="R142" s="60"/>
      <c r="S142" s="60"/>
      <c r="T142" s="60"/>
    </row>
    <row r="143" spans="1:20" ht="15">
      <c r="A143" s="60"/>
      <c r="B143" s="60"/>
      <c r="C143" s="60"/>
      <c r="D143" s="60"/>
      <c r="E143" s="60"/>
      <c r="F143" s="60"/>
      <c r="G143" s="60"/>
      <c r="H143" s="60"/>
      <c r="I143" s="60"/>
      <c r="J143" s="60"/>
      <c r="K143" s="60"/>
      <c r="L143" s="60"/>
      <c r="M143" s="60"/>
      <c r="N143" s="60"/>
      <c r="O143" s="60"/>
      <c r="P143" s="60"/>
      <c r="Q143" s="60"/>
      <c r="R143" s="60"/>
      <c r="S143" s="60"/>
      <c r="T143" s="60"/>
    </row>
    <row r="144" spans="1:20" ht="15">
      <c r="A144" s="60"/>
      <c r="B144" s="60"/>
      <c r="C144" s="60"/>
      <c r="D144" s="60"/>
      <c r="E144" s="60"/>
      <c r="F144" s="60"/>
      <c r="G144" s="60"/>
      <c r="H144" s="60"/>
      <c r="I144" s="60"/>
      <c r="J144" s="60"/>
      <c r="K144" s="60"/>
      <c r="L144" s="60"/>
      <c r="M144" s="60"/>
      <c r="N144" s="60"/>
      <c r="O144" s="60"/>
      <c r="P144" s="60"/>
      <c r="Q144" s="60"/>
      <c r="R144" s="60"/>
      <c r="S144" s="60"/>
      <c r="T144" s="60"/>
    </row>
    <row r="145" spans="1:20" ht="15">
      <c r="A145" s="60"/>
      <c r="B145" s="60"/>
      <c r="C145" s="60"/>
      <c r="D145" s="60"/>
      <c r="E145" s="60"/>
      <c r="F145" s="60"/>
      <c r="G145" s="60"/>
      <c r="H145" s="60"/>
      <c r="I145" s="60"/>
      <c r="J145" s="60"/>
      <c r="K145" s="60"/>
      <c r="L145" s="60"/>
      <c r="M145" s="60"/>
      <c r="N145" s="60"/>
      <c r="O145" s="60"/>
      <c r="P145" s="60"/>
      <c r="Q145" s="60"/>
      <c r="R145" s="60"/>
      <c r="S145" s="60"/>
      <c r="T145" s="60"/>
    </row>
    <row r="146" spans="1:20" ht="15">
      <c r="A146" s="60"/>
      <c r="B146" s="60"/>
      <c r="C146" s="60"/>
      <c r="D146" s="60"/>
      <c r="E146" s="60"/>
      <c r="F146" s="60"/>
      <c r="G146" s="60"/>
      <c r="H146" s="60"/>
      <c r="I146" s="60"/>
      <c r="J146" s="60"/>
      <c r="K146" s="60"/>
      <c r="L146" s="60"/>
      <c r="M146" s="60"/>
      <c r="N146" s="60"/>
      <c r="O146" s="60"/>
      <c r="P146" s="60"/>
      <c r="Q146" s="60"/>
      <c r="R146" s="60"/>
      <c r="S146" s="60"/>
      <c r="T146" s="60"/>
    </row>
    <row r="147" spans="1:20" ht="15">
      <c r="A147" s="60"/>
      <c r="B147" s="60"/>
      <c r="C147" s="60"/>
      <c r="D147" s="60"/>
      <c r="E147" s="60"/>
      <c r="F147" s="60"/>
      <c r="G147" s="60"/>
      <c r="H147" s="60"/>
      <c r="I147" s="60"/>
      <c r="J147" s="60"/>
      <c r="K147" s="60"/>
      <c r="L147" s="60"/>
      <c r="M147" s="60"/>
      <c r="N147" s="60"/>
      <c r="O147" s="60"/>
      <c r="P147" s="60"/>
      <c r="Q147" s="60"/>
      <c r="R147" s="60"/>
      <c r="S147" s="60"/>
      <c r="T147" s="60"/>
    </row>
    <row r="148" spans="1:20" ht="15">
      <c r="A148" s="60"/>
      <c r="B148" s="60"/>
      <c r="C148" s="60"/>
      <c r="D148" s="60"/>
      <c r="E148" s="60"/>
      <c r="F148" s="60"/>
      <c r="G148" s="60"/>
      <c r="H148" s="60"/>
      <c r="I148" s="60"/>
      <c r="J148" s="60"/>
      <c r="K148" s="60"/>
      <c r="L148" s="60"/>
      <c r="M148" s="60"/>
      <c r="N148" s="60"/>
      <c r="O148" s="60"/>
      <c r="P148" s="60"/>
      <c r="Q148" s="60"/>
      <c r="R148" s="60"/>
      <c r="S148" s="60"/>
      <c r="T148" s="60"/>
    </row>
    <row r="149" spans="1:20" ht="15">
      <c r="A149" s="60"/>
      <c r="B149" s="60"/>
      <c r="C149" s="60"/>
      <c r="D149" s="60"/>
      <c r="E149" s="60"/>
      <c r="F149" s="60"/>
      <c r="G149" s="60"/>
      <c r="H149" s="60"/>
      <c r="I149" s="60"/>
      <c r="J149" s="60"/>
      <c r="K149" s="60"/>
      <c r="L149" s="60"/>
      <c r="M149" s="60"/>
      <c r="N149" s="60"/>
      <c r="O149" s="60"/>
      <c r="P149" s="60"/>
      <c r="Q149" s="60"/>
      <c r="R149" s="60"/>
      <c r="S149" s="60"/>
      <c r="T149" s="60"/>
    </row>
    <row r="150" spans="1:20" ht="15">
      <c r="A150" s="60"/>
      <c r="B150" s="60"/>
      <c r="C150" s="60"/>
      <c r="D150" s="60"/>
      <c r="E150" s="60"/>
      <c r="F150" s="60"/>
      <c r="G150" s="60"/>
      <c r="H150" s="60"/>
      <c r="I150" s="60"/>
      <c r="J150" s="60"/>
      <c r="K150" s="60"/>
      <c r="L150" s="60"/>
      <c r="M150" s="60"/>
      <c r="N150" s="60"/>
      <c r="O150" s="60"/>
      <c r="P150" s="60"/>
      <c r="Q150" s="60"/>
      <c r="R150" s="60"/>
      <c r="S150" s="60"/>
      <c r="T150" s="60"/>
    </row>
    <row r="151" spans="1:20" ht="15">
      <c r="A151" s="60"/>
      <c r="B151" s="60"/>
      <c r="C151" s="60"/>
      <c r="D151" s="60"/>
      <c r="E151" s="60"/>
      <c r="F151" s="60"/>
      <c r="G151" s="60"/>
      <c r="H151" s="60"/>
      <c r="I151" s="60"/>
      <c r="J151" s="60"/>
      <c r="K151" s="60"/>
      <c r="L151" s="60"/>
      <c r="M151" s="60"/>
      <c r="N151" s="60"/>
      <c r="O151" s="60"/>
      <c r="P151" s="60"/>
      <c r="Q151" s="60"/>
      <c r="R151" s="60"/>
      <c r="S151" s="60"/>
      <c r="T151" s="60"/>
    </row>
    <row r="152" spans="1:20" ht="15">
      <c r="A152" s="60"/>
      <c r="B152" s="60"/>
      <c r="C152" s="60"/>
      <c r="D152" s="60"/>
      <c r="E152" s="60"/>
      <c r="F152" s="60"/>
      <c r="G152" s="60"/>
      <c r="H152" s="60"/>
      <c r="I152" s="60"/>
      <c r="J152" s="60"/>
      <c r="K152" s="60"/>
      <c r="L152" s="60"/>
      <c r="M152" s="60"/>
      <c r="N152" s="60"/>
      <c r="O152" s="60"/>
      <c r="P152" s="60"/>
      <c r="Q152" s="60"/>
      <c r="R152" s="60"/>
      <c r="S152" s="60"/>
      <c r="T152" s="60"/>
    </row>
    <row r="153" spans="1:20" ht="15">
      <c r="A153" s="60"/>
      <c r="B153" s="60"/>
      <c r="C153" s="60"/>
      <c r="D153" s="60"/>
      <c r="E153" s="60"/>
      <c r="F153" s="60"/>
      <c r="G153" s="60"/>
      <c r="H153" s="60"/>
      <c r="I153" s="60"/>
      <c r="J153" s="60"/>
      <c r="K153" s="60"/>
      <c r="L153" s="60"/>
      <c r="M153" s="60"/>
      <c r="N153" s="60"/>
      <c r="O153" s="60"/>
      <c r="P153" s="60"/>
      <c r="Q153" s="60"/>
      <c r="R153" s="60"/>
      <c r="S153" s="60"/>
      <c r="T153" s="60"/>
    </row>
    <row r="154" spans="1:20" ht="15">
      <c r="A154" s="60"/>
      <c r="B154" s="60"/>
      <c r="C154" s="60"/>
      <c r="D154" s="60"/>
      <c r="E154" s="60"/>
      <c r="F154" s="60"/>
      <c r="G154" s="60"/>
      <c r="H154" s="60"/>
      <c r="I154" s="60"/>
      <c r="J154" s="60"/>
      <c r="K154" s="60"/>
      <c r="L154" s="60"/>
      <c r="M154" s="60"/>
      <c r="N154" s="60"/>
      <c r="O154" s="60"/>
      <c r="P154" s="60"/>
      <c r="Q154" s="60"/>
      <c r="R154" s="60"/>
      <c r="S154" s="60"/>
      <c r="T154" s="60"/>
    </row>
    <row r="155" spans="1:20" ht="15">
      <c r="A155" s="60"/>
      <c r="B155" s="60"/>
      <c r="C155" s="60"/>
      <c r="D155" s="60"/>
      <c r="E155" s="60"/>
      <c r="F155" s="60"/>
      <c r="G155" s="60"/>
      <c r="H155" s="60"/>
      <c r="I155" s="60"/>
      <c r="J155" s="60"/>
      <c r="K155" s="60"/>
      <c r="L155" s="60"/>
      <c r="M155" s="60"/>
      <c r="N155" s="60"/>
      <c r="O155" s="60"/>
      <c r="P155" s="60"/>
      <c r="Q155" s="60"/>
      <c r="R155" s="60"/>
      <c r="S155" s="60"/>
      <c r="T155" s="60"/>
    </row>
    <row r="156" spans="1:20" ht="15">
      <c r="A156" s="60"/>
      <c r="B156" s="60"/>
      <c r="C156" s="60"/>
      <c r="D156" s="60"/>
      <c r="E156" s="60"/>
      <c r="F156" s="60"/>
      <c r="G156" s="60"/>
      <c r="H156" s="60"/>
      <c r="I156" s="60"/>
      <c r="J156" s="60"/>
      <c r="K156" s="60"/>
      <c r="L156" s="60"/>
      <c r="M156" s="60"/>
      <c r="N156" s="60"/>
      <c r="O156" s="60"/>
      <c r="P156" s="60"/>
      <c r="Q156" s="60"/>
      <c r="R156" s="60"/>
      <c r="S156" s="60"/>
      <c r="T156" s="60"/>
    </row>
    <row r="157" spans="1:20" ht="15">
      <c r="A157" s="60"/>
      <c r="B157" s="60"/>
      <c r="C157" s="60"/>
      <c r="D157" s="60"/>
      <c r="E157" s="60"/>
      <c r="F157" s="60"/>
      <c r="G157" s="60"/>
      <c r="H157" s="60"/>
      <c r="I157" s="60"/>
      <c r="J157" s="60"/>
      <c r="K157" s="60"/>
      <c r="L157" s="60"/>
      <c r="M157" s="60"/>
      <c r="N157" s="60"/>
      <c r="O157" s="60"/>
      <c r="P157" s="60"/>
      <c r="Q157" s="60"/>
      <c r="R157" s="60"/>
      <c r="S157" s="60"/>
      <c r="T157" s="60"/>
    </row>
    <row r="158" spans="1:20" ht="15">
      <c r="A158" s="60"/>
      <c r="B158" s="60"/>
      <c r="C158" s="60"/>
      <c r="D158" s="60"/>
      <c r="E158" s="60"/>
      <c r="F158" s="60"/>
      <c r="G158" s="60"/>
      <c r="H158" s="60"/>
      <c r="I158" s="60"/>
      <c r="J158" s="60"/>
      <c r="K158" s="60"/>
      <c r="L158" s="60"/>
      <c r="M158" s="60"/>
      <c r="N158" s="60"/>
      <c r="O158" s="60"/>
      <c r="P158" s="60"/>
      <c r="Q158" s="60"/>
      <c r="R158" s="60"/>
      <c r="S158" s="60"/>
      <c r="T158" s="60"/>
    </row>
    <row r="159" spans="1:20" ht="15">
      <c r="A159" s="60"/>
      <c r="B159" s="60"/>
      <c r="C159" s="60"/>
      <c r="D159" s="60"/>
      <c r="E159" s="60"/>
      <c r="F159" s="60"/>
      <c r="G159" s="60"/>
      <c r="H159" s="60"/>
      <c r="I159" s="60"/>
      <c r="J159" s="60"/>
      <c r="K159" s="60"/>
      <c r="L159" s="60"/>
      <c r="M159" s="60"/>
      <c r="N159" s="60"/>
      <c r="O159" s="60"/>
      <c r="P159" s="60"/>
      <c r="Q159" s="60"/>
      <c r="R159" s="60"/>
      <c r="S159" s="60"/>
      <c r="T159" s="60"/>
    </row>
    <row r="160" spans="1:20" ht="15">
      <c r="A160" s="60"/>
      <c r="B160" s="60"/>
      <c r="C160" s="60"/>
      <c r="D160" s="60"/>
      <c r="E160" s="60"/>
      <c r="F160" s="60"/>
      <c r="G160" s="60"/>
      <c r="H160" s="60"/>
      <c r="I160" s="60"/>
      <c r="J160" s="60"/>
      <c r="K160" s="60"/>
      <c r="L160" s="60"/>
      <c r="M160" s="60"/>
      <c r="N160" s="60"/>
      <c r="O160" s="60"/>
      <c r="P160" s="60"/>
      <c r="Q160" s="60"/>
      <c r="R160" s="60"/>
      <c r="S160" s="60"/>
      <c r="T160" s="60"/>
    </row>
    <row r="161" spans="1:20" ht="15">
      <c r="A161" s="60"/>
      <c r="B161" s="60"/>
      <c r="C161" s="60"/>
      <c r="D161" s="60"/>
      <c r="E161" s="60"/>
      <c r="F161" s="60"/>
      <c r="G161" s="60"/>
      <c r="H161" s="60"/>
      <c r="I161" s="60"/>
      <c r="J161" s="60"/>
      <c r="K161" s="60"/>
      <c r="L161" s="60"/>
      <c r="M161" s="60"/>
      <c r="N161" s="60"/>
      <c r="O161" s="60"/>
      <c r="P161" s="60"/>
      <c r="Q161" s="60"/>
      <c r="R161" s="60"/>
      <c r="S161" s="60"/>
      <c r="T161" s="60"/>
    </row>
    <row r="162" spans="1:20" ht="15">
      <c r="A162" s="60"/>
      <c r="B162" s="60"/>
      <c r="C162" s="60"/>
      <c r="D162" s="60"/>
      <c r="E162" s="60"/>
      <c r="F162" s="60"/>
      <c r="G162" s="60"/>
      <c r="H162" s="60"/>
      <c r="I162" s="60"/>
      <c r="J162" s="60"/>
      <c r="K162" s="60"/>
      <c r="L162" s="60"/>
      <c r="M162" s="60"/>
      <c r="N162" s="60"/>
      <c r="O162" s="60"/>
      <c r="P162" s="60"/>
      <c r="Q162" s="60"/>
      <c r="R162" s="60"/>
      <c r="S162" s="60"/>
      <c r="T162" s="60"/>
    </row>
    <row r="163" spans="1:20" ht="15">
      <c r="A163" s="60"/>
      <c r="B163" s="60"/>
      <c r="C163" s="60"/>
      <c r="D163" s="60"/>
      <c r="E163" s="60"/>
      <c r="F163" s="60"/>
      <c r="G163" s="60"/>
      <c r="H163" s="60"/>
      <c r="I163" s="60"/>
      <c r="J163" s="60"/>
      <c r="K163" s="60"/>
      <c r="L163" s="60"/>
      <c r="M163" s="60"/>
      <c r="N163" s="60"/>
      <c r="O163" s="60"/>
      <c r="P163" s="60"/>
      <c r="Q163" s="60"/>
      <c r="R163" s="60"/>
      <c r="S163" s="60"/>
      <c r="T163" s="60"/>
    </row>
    <row r="164" spans="1:20" ht="15">
      <c r="A164" s="60"/>
      <c r="B164" s="60"/>
      <c r="C164" s="60"/>
      <c r="D164" s="60"/>
      <c r="E164" s="60"/>
      <c r="F164" s="60"/>
      <c r="G164" s="60"/>
      <c r="H164" s="60"/>
      <c r="I164" s="60"/>
      <c r="J164" s="60"/>
      <c r="K164" s="60"/>
      <c r="L164" s="60"/>
      <c r="M164" s="60"/>
      <c r="N164" s="60"/>
      <c r="O164" s="60"/>
      <c r="P164" s="60"/>
      <c r="Q164" s="60"/>
      <c r="R164" s="60"/>
      <c r="S164" s="60"/>
      <c r="T164" s="60"/>
    </row>
    <row r="165" spans="1:20" ht="15">
      <c r="A165" s="60"/>
      <c r="B165" s="60"/>
      <c r="C165" s="60"/>
      <c r="D165" s="60"/>
      <c r="E165" s="60"/>
      <c r="F165" s="60"/>
      <c r="G165" s="60"/>
      <c r="H165" s="60"/>
      <c r="I165" s="60"/>
      <c r="J165" s="60"/>
      <c r="K165" s="60"/>
      <c r="L165" s="60"/>
      <c r="M165" s="60"/>
      <c r="N165" s="60"/>
      <c r="O165" s="60"/>
      <c r="P165" s="60"/>
      <c r="Q165" s="60"/>
      <c r="R165" s="60"/>
      <c r="S165" s="60"/>
      <c r="T165" s="60"/>
    </row>
    <row r="166" spans="1:20" ht="15">
      <c r="A166" s="60"/>
      <c r="B166" s="60"/>
      <c r="C166" s="60"/>
      <c r="D166" s="60"/>
      <c r="E166" s="60"/>
      <c r="F166" s="60"/>
      <c r="G166" s="60"/>
      <c r="H166" s="60"/>
      <c r="I166" s="60"/>
      <c r="J166" s="60"/>
      <c r="K166" s="60"/>
      <c r="L166" s="60"/>
      <c r="M166" s="60"/>
      <c r="N166" s="60"/>
      <c r="O166" s="60"/>
      <c r="P166" s="60"/>
      <c r="Q166" s="60"/>
      <c r="R166" s="60"/>
      <c r="S166" s="60"/>
      <c r="T166" s="60"/>
    </row>
    <row r="167" spans="1:20" ht="15">
      <c r="A167" s="60"/>
      <c r="B167" s="60"/>
      <c r="C167" s="60"/>
      <c r="D167" s="60"/>
      <c r="E167" s="60"/>
      <c r="F167" s="60"/>
      <c r="G167" s="60"/>
      <c r="H167" s="60"/>
      <c r="I167" s="60"/>
      <c r="J167" s="60"/>
      <c r="K167" s="60"/>
      <c r="L167" s="60"/>
      <c r="M167" s="60"/>
      <c r="N167" s="60"/>
      <c r="O167" s="60"/>
      <c r="P167" s="60"/>
      <c r="Q167" s="60"/>
      <c r="R167" s="60"/>
      <c r="S167" s="60"/>
      <c r="T167" s="60"/>
    </row>
    <row r="168" spans="1:20" ht="15">
      <c r="A168" s="60"/>
      <c r="B168" s="60"/>
      <c r="C168" s="60"/>
      <c r="D168" s="60"/>
      <c r="E168" s="60"/>
      <c r="F168" s="60"/>
      <c r="G168" s="60"/>
      <c r="H168" s="60"/>
      <c r="I168" s="60"/>
      <c r="J168" s="60"/>
      <c r="K168" s="60"/>
      <c r="L168" s="60"/>
      <c r="M168" s="60"/>
      <c r="N168" s="60"/>
      <c r="O168" s="60"/>
      <c r="P168" s="60"/>
      <c r="Q168" s="60"/>
      <c r="R168" s="60"/>
      <c r="S168" s="60"/>
      <c r="T168" s="60"/>
    </row>
    <row r="169" spans="1:20" ht="15">
      <c r="A169" s="60"/>
      <c r="B169" s="60"/>
      <c r="C169" s="60"/>
      <c r="D169" s="60"/>
      <c r="E169" s="60"/>
      <c r="F169" s="60"/>
      <c r="G169" s="60"/>
      <c r="H169" s="60"/>
      <c r="I169" s="60"/>
      <c r="J169" s="60"/>
      <c r="K169" s="60"/>
      <c r="L169" s="60"/>
      <c r="M169" s="60"/>
      <c r="N169" s="60"/>
      <c r="O169" s="60"/>
      <c r="P169" s="60"/>
      <c r="Q169" s="60"/>
      <c r="R169" s="60"/>
      <c r="S169" s="60"/>
      <c r="T169" s="60"/>
    </row>
    <row r="170" spans="1:20" ht="15">
      <c r="A170" s="60"/>
      <c r="B170" s="60"/>
      <c r="C170" s="60"/>
      <c r="D170" s="60"/>
      <c r="E170" s="60"/>
      <c r="F170" s="60"/>
      <c r="G170" s="60"/>
      <c r="H170" s="60"/>
      <c r="I170" s="60"/>
      <c r="J170" s="60"/>
      <c r="K170" s="60"/>
      <c r="L170" s="60"/>
      <c r="M170" s="60"/>
      <c r="N170" s="60"/>
      <c r="O170" s="60"/>
      <c r="P170" s="60"/>
      <c r="Q170" s="60"/>
      <c r="R170" s="60"/>
      <c r="S170" s="60"/>
      <c r="T170" s="60"/>
    </row>
    <row r="171" spans="1:20" ht="15">
      <c r="A171" s="60"/>
      <c r="B171" s="60"/>
      <c r="C171" s="60"/>
      <c r="D171" s="60"/>
      <c r="E171" s="60"/>
      <c r="F171" s="60"/>
      <c r="G171" s="60"/>
      <c r="H171" s="60"/>
      <c r="I171" s="60"/>
      <c r="J171" s="60"/>
      <c r="K171" s="60"/>
      <c r="L171" s="60"/>
      <c r="M171" s="60"/>
      <c r="N171" s="60"/>
      <c r="O171" s="60"/>
      <c r="P171" s="60"/>
      <c r="Q171" s="60"/>
      <c r="R171" s="60"/>
      <c r="S171" s="60"/>
      <c r="T171" s="60"/>
    </row>
    <row r="172" spans="1:20" ht="15">
      <c r="A172" s="60"/>
      <c r="B172" s="60"/>
      <c r="C172" s="60"/>
      <c r="D172" s="60"/>
      <c r="E172" s="60"/>
      <c r="F172" s="60"/>
      <c r="G172" s="60"/>
      <c r="H172" s="60"/>
      <c r="I172" s="60"/>
      <c r="J172" s="60"/>
      <c r="K172" s="60"/>
      <c r="L172" s="60"/>
      <c r="M172" s="60"/>
      <c r="N172" s="60"/>
      <c r="O172" s="60"/>
      <c r="P172" s="60"/>
      <c r="Q172" s="60"/>
      <c r="R172" s="60"/>
      <c r="S172" s="60"/>
      <c r="T172" s="60"/>
    </row>
    <row r="173" spans="1:20" ht="15">
      <c r="A173" s="60"/>
      <c r="B173" s="60"/>
      <c r="C173" s="60"/>
      <c r="D173" s="60"/>
      <c r="E173" s="60"/>
      <c r="F173" s="60"/>
      <c r="G173" s="60"/>
      <c r="H173" s="60"/>
      <c r="I173" s="60"/>
      <c r="J173" s="60"/>
      <c r="K173" s="60"/>
      <c r="L173" s="60"/>
      <c r="M173" s="60"/>
      <c r="N173" s="60"/>
      <c r="O173" s="60"/>
      <c r="P173" s="60"/>
      <c r="Q173" s="60"/>
      <c r="R173" s="60"/>
      <c r="S173" s="60"/>
      <c r="T173" s="60"/>
    </row>
    <row r="174" spans="1:20" ht="15">
      <c r="A174" s="60"/>
      <c r="B174" s="60"/>
      <c r="C174" s="60"/>
      <c r="D174" s="60"/>
      <c r="E174" s="60"/>
      <c r="F174" s="60"/>
      <c r="G174" s="60"/>
      <c r="H174" s="60"/>
      <c r="I174" s="60"/>
      <c r="J174" s="60"/>
      <c r="K174" s="60"/>
      <c r="L174" s="60"/>
      <c r="M174" s="60"/>
      <c r="N174" s="60"/>
      <c r="O174" s="60"/>
      <c r="P174" s="60"/>
      <c r="Q174" s="60"/>
      <c r="R174" s="60"/>
      <c r="S174" s="60"/>
      <c r="T174" s="60"/>
    </row>
    <row r="175" spans="1:20" ht="15">
      <c r="A175" s="60"/>
      <c r="B175" s="60"/>
      <c r="C175" s="60"/>
      <c r="D175" s="60"/>
      <c r="E175" s="60"/>
      <c r="F175" s="60"/>
      <c r="G175" s="60"/>
      <c r="H175" s="60"/>
      <c r="I175" s="60"/>
      <c r="J175" s="60"/>
      <c r="K175" s="60"/>
      <c r="L175" s="60"/>
      <c r="M175" s="60"/>
      <c r="N175" s="60"/>
      <c r="O175" s="60"/>
      <c r="P175" s="60"/>
      <c r="Q175" s="60"/>
      <c r="R175" s="60"/>
      <c r="S175" s="60"/>
      <c r="T175" s="60"/>
    </row>
    <row r="176" spans="1:20" ht="15">
      <c r="A176" s="60"/>
      <c r="B176" s="60"/>
      <c r="C176" s="60"/>
      <c r="D176" s="60"/>
      <c r="E176" s="60"/>
      <c r="F176" s="60"/>
      <c r="G176" s="60"/>
      <c r="H176" s="60"/>
      <c r="I176" s="60"/>
      <c r="J176" s="60"/>
      <c r="K176" s="60"/>
      <c r="L176" s="60"/>
      <c r="M176" s="60"/>
      <c r="N176" s="60"/>
      <c r="O176" s="60"/>
      <c r="P176" s="60"/>
      <c r="Q176" s="60"/>
      <c r="R176" s="60"/>
      <c r="S176" s="60"/>
      <c r="T176" s="60"/>
    </row>
    <row r="177" spans="1:20" ht="15">
      <c r="A177" s="60"/>
      <c r="B177" s="60"/>
      <c r="C177" s="60"/>
      <c r="D177" s="60"/>
      <c r="E177" s="60"/>
      <c r="F177" s="60"/>
      <c r="G177" s="60"/>
      <c r="H177" s="60"/>
      <c r="I177" s="60"/>
      <c r="J177" s="60"/>
      <c r="K177" s="60"/>
      <c r="L177" s="60"/>
      <c r="M177" s="60"/>
      <c r="N177" s="60"/>
      <c r="O177" s="60"/>
      <c r="P177" s="60"/>
      <c r="Q177" s="60"/>
      <c r="R177" s="60"/>
      <c r="S177" s="60"/>
      <c r="T177" s="60"/>
    </row>
    <row r="178" spans="1:20" ht="15">
      <c r="A178" s="60"/>
      <c r="B178" s="60"/>
      <c r="C178" s="60"/>
      <c r="D178" s="60"/>
      <c r="E178" s="60"/>
      <c r="F178" s="60"/>
      <c r="G178" s="60"/>
      <c r="H178" s="60"/>
      <c r="I178" s="60"/>
      <c r="J178" s="60"/>
      <c r="K178" s="60"/>
      <c r="L178" s="60"/>
      <c r="M178" s="60"/>
      <c r="N178" s="60"/>
      <c r="O178" s="60"/>
      <c r="P178" s="60"/>
      <c r="Q178" s="60"/>
      <c r="R178" s="60"/>
      <c r="S178" s="60"/>
      <c r="T178" s="60"/>
    </row>
    <row r="179" spans="1:20" ht="15">
      <c r="A179" s="60"/>
      <c r="B179" s="60"/>
      <c r="C179" s="60"/>
      <c r="D179" s="60"/>
      <c r="E179" s="60"/>
      <c r="F179" s="60"/>
      <c r="G179" s="60"/>
      <c r="H179" s="60"/>
      <c r="I179" s="60"/>
      <c r="J179" s="60"/>
      <c r="K179" s="60"/>
      <c r="L179" s="60"/>
      <c r="M179" s="60"/>
      <c r="N179" s="60"/>
      <c r="O179" s="60"/>
      <c r="P179" s="60"/>
      <c r="Q179" s="60"/>
      <c r="R179" s="60"/>
      <c r="S179" s="60"/>
      <c r="T179" s="60"/>
    </row>
    <row r="180" spans="1:20" ht="15">
      <c r="A180" s="60"/>
      <c r="B180" s="60"/>
      <c r="C180" s="60"/>
      <c r="D180" s="60"/>
      <c r="E180" s="60"/>
      <c r="F180" s="60"/>
      <c r="G180" s="60"/>
      <c r="H180" s="60"/>
      <c r="I180" s="60"/>
      <c r="J180" s="60"/>
      <c r="K180" s="60"/>
      <c r="L180" s="60"/>
      <c r="M180" s="60"/>
      <c r="N180" s="60"/>
      <c r="O180" s="60"/>
      <c r="P180" s="60"/>
      <c r="Q180" s="60"/>
      <c r="R180" s="60"/>
      <c r="S180" s="60"/>
      <c r="T180" s="60"/>
    </row>
    <row r="181" spans="1:20" ht="15">
      <c r="A181" s="60"/>
      <c r="B181" s="60"/>
      <c r="C181" s="60"/>
      <c r="D181" s="60"/>
      <c r="E181" s="60"/>
      <c r="F181" s="60"/>
      <c r="G181" s="60"/>
      <c r="H181" s="60"/>
      <c r="I181" s="60"/>
      <c r="J181" s="60"/>
      <c r="K181" s="60"/>
      <c r="L181" s="60"/>
      <c r="M181" s="60"/>
      <c r="N181" s="60"/>
      <c r="O181" s="60"/>
      <c r="P181" s="60"/>
      <c r="Q181" s="60"/>
      <c r="R181" s="60"/>
      <c r="S181" s="60"/>
      <c r="T181" s="60"/>
    </row>
    <row r="182" spans="1:20" ht="15">
      <c r="A182" s="60"/>
      <c r="B182" s="60"/>
      <c r="C182" s="60"/>
      <c r="D182" s="60"/>
      <c r="E182" s="60"/>
      <c r="F182" s="60"/>
      <c r="G182" s="60"/>
      <c r="H182" s="60"/>
      <c r="I182" s="60"/>
      <c r="J182" s="60"/>
      <c r="K182" s="60"/>
      <c r="L182" s="60"/>
      <c r="M182" s="60"/>
      <c r="N182" s="60"/>
      <c r="O182" s="60"/>
      <c r="P182" s="60"/>
      <c r="Q182" s="60"/>
      <c r="R182" s="60"/>
      <c r="S182" s="60"/>
      <c r="T182" s="60"/>
    </row>
    <row r="183" spans="1:20" ht="15">
      <c r="A183" s="60"/>
      <c r="B183" s="60"/>
      <c r="C183" s="60"/>
      <c r="D183" s="60"/>
      <c r="E183" s="60"/>
      <c r="F183" s="60"/>
      <c r="G183" s="60"/>
      <c r="H183" s="60"/>
      <c r="I183" s="60"/>
      <c r="J183" s="60"/>
      <c r="K183" s="60"/>
      <c r="L183" s="60"/>
      <c r="M183" s="60"/>
      <c r="N183" s="60"/>
      <c r="O183" s="60"/>
      <c r="P183" s="60"/>
      <c r="Q183" s="60"/>
      <c r="R183" s="60"/>
      <c r="S183" s="60"/>
      <c r="T183" s="60"/>
    </row>
    <row r="184" spans="1:20" ht="15">
      <c r="A184" s="60"/>
      <c r="B184" s="60"/>
      <c r="C184" s="60"/>
      <c r="D184" s="60"/>
      <c r="E184" s="60"/>
      <c r="F184" s="60"/>
      <c r="G184" s="60"/>
      <c r="H184" s="60"/>
      <c r="I184" s="60"/>
      <c r="J184" s="60"/>
      <c r="K184" s="60"/>
      <c r="L184" s="60"/>
      <c r="M184" s="60"/>
      <c r="N184" s="60"/>
      <c r="O184" s="60"/>
      <c r="P184" s="60"/>
      <c r="Q184" s="60"/>
      <c r="R184" s="60"/>
      <c r="S184" s="60"/>
      <c r="T184" s="60"/>
    </row>
    <row r="185" spans="1:20" ht="15">
      <c r="A185" s="60"/>
      <c r="B185" s="60"/>
      <c r="C185" s="60"/>
      <c r="D185" s="60"/>
      <c r="E185" s="60"/>
      <c r="F185" s="60"/>
      <c r="G185" s="60"/>
      <c r="H185" s="60"/>
      <c r="I185" s="60"/>
      <c r="J185" s="60"/>
      <c r="K185" s="60"/>
      <c r="L185" s="60"/>
      <c r="M185" s="60"/>
      <c r="N185" s="60"/>
      <c r="O185" s="60"/>
      <c r="P185" s="60"/>
      <c r="Q185" s="60"/>
      <c r="R185" s="60"/>
      <c r="S185" s="60"/>
      <c r="T185" s="60"/>
    </row>
    <row r="186" spans="1:20" ht="15">
      <c r="A186" s="60"/>
      <c r="B186" s="60"/>
      <c r="C186" s="60"/>
      <c r="D186" s="60"/>
      <c r="E186" s="60"/>
      <c r="F186" s="60"/>
      <c r="G186" s="60"/>
      <c r="H186" s="60"/>
      <c r="I186" s="60"/>
      <c r="J186" s="60"/>
      <c r="K186" s="60"/>
      <c r="L186" s="60"/>
      <c r="M186" s="60"/>
      <c r="N186" s="60"/>
      <c r="O186" s="60"/>
      <c r="P186" s="60"/>
      <c r="Q186" s="60"/>
      <c r="R186" s="60"/>
      <c r="S186" s="60"/>
      <c r="T186" s="60"/>
    </row>
    <row r="187" spans="1:20" ht="15">
      <c r="A187" s="60"/>
      <c r="B187" s="60"/>
      <c r="C187" s="60"/>
      <c r="D187" s="60"/>
      <c r="E187" s="60"/>
      <c r="F187" s="60"/>
      <c r="G187" s="60"/>
      <c r="H187" s="60"/>
      <c r="I187" s="60"/>
      <c r="J187" s="60"/>
      <c r="K187" s="60"/>
      <c r="L187" s="60"/>
      <c r="M187" s="60"/>
      <c r="N187" s="60"/>
      <c r="O187" s="60"/>
      <c r="P187" s="60"/>
      <c r="Q187" s="60"/>
      <c r="R187" s="60"/>
      <c r="S187" s="60"/>
      <c r="T187" s="60"/>
    </row>
    <row r="188" spans="1:20" ht="15">
      <c r="A188" s="60"/>
      <c r="B188" s="60"/>
      <c r="C188" s="60"/>
      <c r="D188" s="60"/>
      <c r="E188" s="60"/>
      <c r="F188" s="60"/>
      <c r="G188" s="60"/>
      <c r="H188" s="60"/>
      <c r="I188" s="60"/>
      <c r="J188" s="60"/>
      <c r="K188" s="60"/>
      <c r="L188" s="60"/>
      <c r="M188" s="60"/>
      <c r="N188" s="60"/>
      <c r="O188" s="60"/>
      <c r="P188" s="60"/>
      <c r="Q188" s="60"/>
      <c r="R188" s="60"/>
      <c r="S188" s="60"/>
      <c r="T188" s="60"/>
    </row>
    <row r="189" spans="1:20" ht="15">
      <c r="A189" s="60"/>
      <c r="B189" s="60"/>
      <c r="C189" s="60"/>
      <c r="D189" s="60"/>
      <c r="E189" s="60"/>
      <c r="F189" s="60"/>
      <c r="G189" s="60"/>
      <c r="H189" s="60"/>
      <c r="I189" s="60"/>
      <c r="J189" s="60"/>
      <c r="K189" s="60"/>
      <c r="L189" s="60"/>
      <c r="M189" s="60"/>
      <c r="N189" s="60"/>
      <c r="O189" s="60"/>
      <c r="P189" s="60"/>
      <c r="Q189" s="60"/>
      <c r="R189" s="60"/>
      <c r="S189" s="60"/>
      <c r="T189" s="60"/>
    </row>
    <row r="190" spans="1:20" ht="15">
      <c r="A190" s="60"/>
      <c r="B190" s="60"/>
      <c r="C190" s="60"/>
      <c r="D190" s="60"/>
      <c r="E190" s="60"/>
      <c r="F190" s="60"/>
      <c r="G190" s="60"/>
      <c r="H190" s="60"/>
      <c r="I190" s="60"/>
      <c r="J190" s="60"/>
      <c r="K190" s="60"/>
      <c r="L190" s="60"/>
      <c r="M190" s="60"/>
      <c r="N190" s="60"/>
      <c r="O190" s="60"/>
      <c r="P190" s="60"/>
      <c r="Q190" s="60"/>
      <c r="R190" s="60"/>
      <c r="S190" s="60"/>
      <c r="T190" s="60"/>
    </row>
    <row r="191" spans="1:20" ht="15">
      <c r="A191" s="60"/>
      <c r="B191" s="60"/>
      <c r="C191" s="60"/>
      <c r="D191" s="60"/>
      <c r="E191" s="60"/>
      <c r="F191" s="60"/>
      <c r="G191" s="60"/>
      <c r="H191" s="60"/>
      <c r="I191" s="60"/>
      <c r="J191" s="60"/>
      <c r="K191" s="60"/>
      <c r="L191" s="60"/>
      <c r="M191" s="60"/>
      <c r="N191" s="60"/>
      <c r="O191" s="60"/>
      <c r="P191" s="60"/>
      <c r="Q191" s="60"/>
      <c r="R191" s="60"/>
      <c r="S191" s="60"/>
      <c r="T191" s="60"/>
    </row>
    <row r="192" spans="1:20" ht="15">
      <c r="A192" s="60"/>
      <c r="B192" s="60"/>
      <c r="C192" s="60"/>
      <c r="D192" s="60"/>
      <c r="E192" s="60"/>
      <c r="F192" s="60"/>
      <c r="G192" s="60"/>
      <c r="H192" s="60"/>
      <c r="I192" s="60"/>
      <c r="J192" s="60"/>
      <c r="K192" s="60"/>
      <c r="L192" s="60"/>
      <c r="M192" s="60"/>
      <c r="N192" s="60"/>
      <c r="O192" s="60"/>
      <c r="P192" s="60"/>
      <c r="Q192" s="60"/>
      <c r="R192" s="60"/>
      <c r="S192" s="60"/>
      <c r="T192" s="60"/>
    </row>
    <row r="193" spans="1:20" ht="15">
      <c r="A193" s="60"/>
      <c r="B193" s="60"/>
      <c r="C193" s="60"/>
      <c r="D193" s="60"/>
      <c r="E193" s="60"/>
      <c r="F193" s="60"/>
      <c r="G193" s="60"/>
      <c r="H193" s="60"/>
      <c r="I193" s="60"/>
      <c r="J193" s="60"/>
      <c r="K193" s="60"/>
      <c r="L193" s="60"/>
      <c r="M193" s="60"/>
      <c r="N193" s="60"/>
      <c r="O193" s="60"/>
      <c r="P193" s="60"/>
      <c r="Q193" s="60"/>
      <c r="R193" s="60"/>
      <c r="S193" s="60"/>
      <c r="T193" s="60"/>
    </row>
    <row r="194" spans="1:20" ht="15">
      <c r="A194" s="60"/>
      <c r="B194" s="60"/>
      <c r="C194" s="60"/>
      <c r="D194" s="60"/>
      <c r="E194" s="60"/>
      <c r="F194" s="60"/>
      <c r="G194" s="60"/>
      <c r="H194" s="60"/>
      <c r="I194" s="60"/>
      <c r="J194" s="60"/>
      <c r="K194" s="60"/>
      <c r="L194" s="60"/>
      <c r="M194" s="60"/>
      <c r="N194" s="60"/>
      <c r="O194" s="60"/>
      <c r="P194" s="60"/>
      <c r="Q194" s="60"/>
      <c r="R194" s="60"/>
      <c r="S194" s="60"/>
      <c r="T194" s="60"/>
    </row>
    <row r="195" spans="1:20" ht="15">
      <c r="A195" s="60"/>
      <c r="B195" s="60"/>
      <c r="C195" s="60"/>
      <c r="D195" s="60"/>
      <c r="E195" s="60"/>
      <c r="F195" s="60"/>
      <c r="G195" s="60"/>
      <c r="H195" s="60"/>
      <c r="I195" s="60"/>
      <c r="J195" s="60"/>
      <c r="K195" s="60"/>
      <c r="L195" s="60"/>
      <c r="M195" s="60"/>
      <c r="N195" s="60"/>
      <c r="O195" s="60"/>
      <c r="P195" s="60"/>
      <c r="Q195" s="60"/>
      <c r="R195" s="60"/>
      <c r="S195" s="60"/>
      <c r="T195" s="60"/>
    </row>
    <row r="196" spans="1:20" ht="15">
      <c r="A196" s="60"/>
      <c r="B196" s="60"/>
      <c r="C196" s="60"/>
      <c r="D196" s="60"/>
      <c r="E196" s="60"/>
      <c r="F196" s="60"/>
      <c r="G196" s="60"/>
      <c r="H196" s="60"/>
      <c r="I196" s="60"/>
      <c r="J196" s="60"/>
      <c r="K196" s="60"/>
      <c r="L196" s="60"/>
      <c r="M196" s="60"/>
      <c r="N196" s="60"/>
      <c r="O196" s="60"/>
      <c r="P196" s="60"/>
      <c r="Q196" s="60"/>
      <c r="R196" s="60"/>
      <c r="S196" s="60"/>
      <c r="T196" s="60"/>
    </row>
    <row r="197" spans="1:20" ht="15">
      <c r="A197" s="60"/>
      <c r="B197" s="60"/>
      <c r="C197" s="60"/>
      <c r="D197" s="60"/>
      <c r="E197" s="60"/>
      <c r="F197" s="60"/>
      <c r="G197" s="60"/>
      <c r="H197" s="60"/>
      <c r="I197" s="60"/>
      <c r="J197" s="60"/>
      <c r="K197" s="60"/>
      <c r="L197" s="60"/>
      <c r="M197" s="60"/>
      <c r="N197" s="60"/>
      <c r="O197" s="60"/>
      <c r="P197" s="60"/>
      <c r="Q197" s="60"/>
      <c r="R197" s="60"/>
      <c r="S197" s="60"/>
      <c r="T197" s="60"/>
    </row>
    <row r="198" spans="1:20" ht="15">
      <c r="A198" s="60"/>
      <c r="B198" s="60"/>
      <c r="C198" s="60"/>
      <c r="D198" s="60"/>
      <c r="E198" s="60"/>
      <c r="F198" s="60"/>
      <c r="G198" s="60"/>
      <c r="H198" s="60"/>
      <c r="I198" s="60"/>
      <c r="J198" s="60"/>
      <c r="K198" s="60"/>
      <c r="L198" s="60"/>
      <c r="M198" s="60"/>
      <c r="N198" s="60"/>
      <c r="O198" s="60"/>
      <c r="P198" s="60"/>
      <c r="Q198" s="60"/>
      <c r="R198" s="60"/>
      <c r="S198" s="60"/>
      <c r="T198" s="60"/>
    </row>
    <row r="199" spans="1:20" ht="15">
      <c r="A199" s="60"/>
      <c r="B199" s="60"/>
      <c r="C199" s="60"/>
      <c r="D199" s="60"/>
      <c r="E199" s="60"/>
      <c r="F199" s="60"/>
      <c r="G199" s="60"/>
      <c r="H199" s="60"/>
      <c r="I199" s="60"/>
      <c r="J199" s="60"/>
      <c r="K199" s="60"/>
      <c r="L199" s="60"/>
      <c r="M199" s="60"/>
      <c r="N199" s="60"/>
      <c r="O199" s="60"/>
      <c r="P199" s="60"/>
      <c r="Q199" s="60"/>
      <c r="R199" s="60"/>
      <c r="S199" s="60"/>
      <c r="T199" s="60"/>
    </row>
    <row r="200" spans="1:20" ht="15">
      <c r="A200" s="60"/>
      <c r="B200" s="60"/>
      <c r="C200" s="60"/>
      <c r="D200" s="60"/>
      <c r="E200" s="60"/>
      <c r="F200" s="60"/>
      <c r="G200" s="60"/>
      <c r="H200" s="60"/>
      <c r="I200" s="60"/>
      <c r="J200" s="60"/>
      <c r="K200" s="60"/>
      <c r="L200" s="60"/>
      <c r="M200" s="60"/>
      <c r="N200" s="60"/>
      <c r="O200" s="60"/>
      <c r="P200" s="60"/>
      <c r="Q200" s="60"/>
      <c r="R200" s="60"/>
      <c r="S200" s="60"/>
      <c r="T200" s="60"/>
    </row>
    <row r="201" spans="1:20" ht="15">
      <c r="A201" s="60"/>
      <c r="B201" s="60"/>
      <c r="C201" s="60"/>
      <c r="D201" s="60"/>
      <c r="E201" s="60"/>
      <c r="F201" s="60"/>
      <c r="G201" s="60"/>
      <c r="H201" s="60"/>
      <c r="I201" s="60"/>
      <c r="J201" s="60"/>
      <c r="K201" s="60"/>
      <c r="L201" s="60"/>
      <c r="M201" s="60"/>
      <c r="N201" s="60"/>
      <c r="O201" s="60"/>
      <c r="P201" s="60"/>
      <c r="Q201" s="60"/>
      <c r="R201" s="60"/>
      <c r="S201" s="60"/>
      <c r="T201" s="60"/>
    </row>
    <row r="202" spans="1:20" ht="15">
      <c r="A202" s="60"/>
      <c r="B202" s="60"/>
      <c r="C202" s="60"/>
      <c r="D202" s="60"/>
      <c r="E202" s="60"/>
      <c r="F202" s="60"/>
      <c r="G202" s="60"/>
      <c r="H202" s="60"/>
      <c r="I202" s="60"/>
      <c r="J202" s="60"/>
      <c r="K202" s="60"/>
      <c r="L202" s="60"/>
      <c r="M202" s="60"/>
      <c r="N202" s="60"/>
      <c r="O202" s="60"/>
      <c r="P202" s="60"/>
      <c r="Q202" s="60"/>
      <c r="R202" s="60"/>
      <c r="S202" s="60"/>
      <c r="T202" s="60"/>
    </row>
    <row r="203" spans="1:20" ht="15">
      <c r="A203" s="60"/>
      <c r="B203" s="60"/>
      <c r="C203" s="60"/>
      <c r="D203" s="60"/>
      <c r="E203" s="60"/>
      <c r="F203" s="60"/>
      <c r="G203" s="60"/>
      <c r="H203" s="60"/>
      <c r="I203" s="60"/>
      <c r="J203" s="60"/>
      <c r="K203" s="60"/>
      <c r="L203" s="60"/>
      <c r="M203" s="60"/>
      <c r="N203" s="60"/>
      <c r="O203" s="60"/>
      <c r="P203" s="60"/>
      <c r="Q203" s="60"/>
      <c r="R203" s="60"/>
      <c r="S203" s="60"/>
      <c r="T203" s="60"/>
    </row>
    <row r="204" spans="1:20" ht="15">
      <c r="A204" s="60"/>
      <c r="B204" s="60"/>
      <c r="C204" s="60"/>
      <c r="D204" s="60"/>
      <c r="E204" s="60"/>
      <c r="F204" s="60"/>
      <c r="G204" s="60"/>
      <c r="H204" s="60"/>
      <c r="I204" s="60"/>
      <c r="J204" s="60"/>
      <c r="K204" s="60"/>
      <c r="L204" s="60"/>
      <c r="M204" s="60"/>
      <c r="N204" s="60"/>
      <c r="O204" s="60"/>
      <c r="P204" s="60"/>
      <c r="Q204" s="60"/>
      <c r="R204" s="60"/>
      <c r="S204" s="60"/>
      <c r="T204" s="60"/>
    </row>
    <row r="205" spans="1:20" ht="15">
      <c r="A205" s="60"/>
      <c r="B205" s="60"/>
      <c r="C205" s="60"/>
      <c r="D205" s="60"/>
      <c r="E205" s="60"/>
      <c r="F205" s="60"/>
      <c r="G205" s="60"/>
      <c r="H205" s="60"/>
      <c r="I205" s="60"/>
      <c r="J205" s="60"/>
      <c r="K205" s="60"/>
      <c r="L205" s="60"/>
      <c r="M205" s="60"/>
      <c r="N205" s="60"/>
      <c r="O205" s="60"/>
      <c r="P205" s="60"/>
      <c r="Q205" s="60"/>
      <c r="R205" s="60"/>
      <c r="S205" s="60"/>
      <c r="T205" s="60"/>
    </row>
    <row r="206" spans="1:20" ht="15">
      <c r="A206" s="60"/>
      <c r="B206" s="60"/>
      <c r="C206" s="60"/>
      <c r="D206" s="60"/>
      <c r="E206" s="60"/>
      <c r="F206" s="60"/>
      <c r="G206" s="60"/>
      <c r="H206" s="60"/>
      <c r="I206" s="60"/>
      <c r="J206" s="60"/>
      <c r="K206" s="60"/>
      <c r="L206" s="60"/>
      <c r="M206" s="60"/>
      <c r="N206" s="60"/>
      <c r="O206" s="60"/>
      <c r="P206" s="60"/>
      <c r="Q206" s="60"/>
      <c r="R206" s="60"/>
      <c r="S206" s="60"/>
      <c r="T206" s="60"/>
    </row>
    <row r="207" spans="1:20" ht="15">
      <c r="A207" s="60"/>
      <c r="B207" s="60"/>
      <c r="C207" s="60"/>
      <c r="D207" s="60"/>
      <c r="E207" s="60"/>
      <c r="F207" s="60"/>
      <c r="G207" s="60"/>
      <c r="H207" s="60"/>
      <c r="I207" s="60"/>
      <c r="J207" s="60"/>
      <c r="K207" s="60"/>
      <c r="L207" s="60"/>
      <c r="M207" s="60"/>
      <c r="N207" s="60"/>
      <c r="O207" s="60"/>
      <c r="P207" s="60"/>
      <c r="Q207" s="60"/>
      <c r="R207" s="60"/>
      <c r="S207" s="60"/>
      <c r="T207" s="60"/>
    </row>
    <row r="208" spans="1:20" ht="15">
      <c r="A208" s="60"/>
      <c r="B208" s="60"/>
      <c r="C208" s="60"/>
      <c r="D208" s="60"/>
      <c r="E208" s="60"/>
      <c r="F208" s="60"/>
      <c r="G208" s="60"/>
      <c r="H208" s="60"/>
      <c r="I208" s="60"/>
      <c r="J208" s="60"/>
      <c r="K208" s="60"/>
      <c r="L208" s="60"/>
      <c r="M208" s="60"/>
      <c r="N208" s="60"/>
      <c r="O208" s="60"/>
      <c r="P208" s="60"/>
      <c r="Q208" s="60"/>
      <c r="R208" s="60"/>
      <c r="S208" s="60"/>
      <c r="T208" s="60"/>
    </row>
    <row r="209" spans="1:20" ht="15">
      <c r="A209" s="60"/>
      <c r="B209" s="60"/>
      <c r="C209" s="60"/>
      <c r="D209" s="60"/>
      <c r="E209" s="60"/>
      <c r="F209" s="60"/>
      <c r="G209" s="60"/>
      <c r="H209" s="60"/>
      <c r="I209" s="60"/>
      <c r="J209" s="60"/>
      <c r="K209" s="60"/>
      <c r="L209" s="60"/>
      <c r="M209" s="60"/>
      <c r="N209" s="60"/>
      <c r="O209" s="60"/>
      <c r="P209" s="60"/>
      <c r="Q209" s="60"/>
      <c r="R209" s="60"/>
      <c r="S209" s="60"/>
      <c r="T209" s="60"/>
    </row>
    <row r="210" spans="1:20" ht="15">
      <c r="A210" s="60"/>
      <c r="B210" s="60"/>
      <c r="C210" s="60"/>
      <c r="D210" s="60"/>
      <c r="E210" s="60"/>
      <c r="F210" s="60"/>
      <c r="G210" s="60"/>
      <c r="H210" s="60"/>
      <c r="I210" s="60"/>
      <c r="J210" s="60"/>
      <c r="K210" s="60"/>
      <c r="L210" s="60"/>
      <c r="M210" s="60"/>
      <c r="N210" s="60"/>
      <c r="O210" s="60"/>
      <c r="P210" s="60"/>
      <c r="Q210" s="60"/>
      <c r="R210" s="60"/>
      <c r="S210" s="60"/>
      <c r="T210" s="60"/>
    </row>
    <row r="211" spans="1:20" ht="15">
      <c r="A211" s="60"/>
      <c r="B211" s="60"/>
      <c r="C211" s="60"/>
      <c r="D211" s="60"/>
      <c r="E211" s="60"/>
      <c r="F211" s="60"/>
      <c r="G211" s="60"/>
      <c r="H211" s="60"/>
      <c r="I211" s="60"/>
      <c r="J211" s="60"/>
      <c r="K211" s="60"/>
      <c r="L211" s="60"/>
      <c r="M211" s="60"/>
      <c r="N211" s="60"/>
      <c r="O211" s="60"/>
      <c r="P211" s="60"/>
      <c r="Q211" s="60"/>
      <c r="R211" s="60"/>
      <c r="S211" s="60"/>
      <c r="T211" s="60"/>
    </row>
    <row r="212" spans="1:20" ht="15">
      <c r="A212" s="60"/>
      <c r="B212" s="60"/>
      <c r="C212" s="60"/>
      <c r="D212" s="60"/>
      <c r="E212" s="60"/>
      <c r="F212" s="60"/>
      <c r="G212" s="60"/>
      <c r="H212" s="60"/>
      <c r="I212" s="60"/>
      <c r="J212" s="60"/>
      <c r="K212" s="60"/>
      <c r="L212" s="60"/>
      <c r="M212" s="60"/>
      <c r="N212" s="60"/>
      <c r="O212" s="60"/>
      <c r="P212" s="60"/>
      <c r="Q212" s="60"/>
      <c r="R212" s="60"/>
      <c r="S212" s="60"/>
      <c r="T212" s="60"/>
    </row>
    <row r="213" spans="1:20" ht="15">
      <c r="A213" s="60"/>
      <c r="B213" s="60"/>
      <c r="C213" s="60"/>
      <c r="D213" s="60"/>
      <c r="E213" s="60"/>
      <c r="F213" s="60"/>
      <c r="G213" s="60"/>
      <c r="H213" s="60"/>
      <c r="I213" s="60"/>
      <c r="J213" s="60"/>
      <c r="K213" s="60"/>
      <c r="L213" s="60"/>
      <c r="M213" s="60"/>
      <c r="N213" s="60"/>
      <c r="O213" s="60"/>
      <c r="P213" s="60"/>
      <c r="Q213" s="60"/>
      <c r="R213" s="60"/>
      <c r="S213" s="60"/>
      <c r="T213" s="60"/>
    </row>
    <row r="214" spans="1:20" ht="15">
      <c r="A214" s="60"/>
      <c r="B214" s="60"/>
      <c r="C214" s="60"/>
      <c r="D214" s="60"/>
      <c r="E214" s="60"/>
      <c r="F214" s="60"/>
      <c r="G214" s="60"/>
      <c r="H214" s="60"/>
      <c r="I214" s="60"/>
      <c r="J214" s="60"/>
      <c r="K214" s="60"/>
      <c r="L214" s="60"/>
      <c r="M214" s="60"/>
      <c r="N214" s="60"/>
      <c r="O214" s="60"/>
      <c r="P214" s="60"/>
      <c r="Q214" s="60"/>
      <c r="R214" s="60"/>
      <c r="S214" s="60"/>
      <c r="T214" s="60"/>
    </row>
    <row r="215" spans="1:20" ht="15">
      <c r="A215" s="60"/>
      <c r="B215" s="60"/>
      <c r="C215" s="60"/>
      <c r="D215" s="60"/>
      <c r="E215" s="60"/>
      <c r="F215" s="60"/>
      <c r="G215" s="60"/>
      <c r="H215" s="60"/>
      <c r="I215" s="60"/>
      <c r="J215" s="60"/>
      <c r="K215" s="60"/>
      <c r="L215" s="60"/>
      <c r="M215" s="60"/>
      <c r="N215" s="60"/>
      <c r="O215" s="60"/>
      <c r="P215" s="60"/>
      <c r="Q215" s="60"/>
      <c r="R215" s="60"/>
      <c r="S215" s="60"/>
      <c r="T215" s="60"/>
    </row>
    <row r="216" spans="1:20" ht="15">
      <c r="A216" s="60"/>
      <c r="B216" s="60"/>
      <c r="C216" s="60"/>
      <c r="D216" s="60"/>
      <c r="E216" s="60"/>
      <c r="F216" s="60"/>
      <c r="G216" s="60"/>
      <c r="H216" s="60"/>
      <c r="I216" s="60"/>
      <c r="J216" s="60"/>
      <c r="K216" s="60"/>
      <c r="L216" s="60"/>
      <c r="M216" s="60"/>
      <c r="N216" s="60"/>
      <c r="O216" s="60"/>
      <c r="P216" s="60"/>
      <c r="Q216" s="60"/>
      <c r="R216" s="60"/>
      <c r="S216" s="60"/>
      <c r="T216" s="60"/>
    </row>
    <row r="217" spans="1:20" ht="15">
      <c r="A217" s="60"/>
      <c r="B217" s="60"/>
      <c r="C217" s="60"/>
      <c r="D217" s="60"/>
      <c r="E217" s="60"/>
      <c r="F217" s="60"/>
      <c r="G217" s="60"/>
      <c r="H217" s="60"/>
      <c r="I217" s="60"/>
      <c r="J217" s="60"/>
      <c r="K217" s="60"/>
      <c r="L217" s="60"/>
      <c r="M217" s="60"/>
      <c r="N217" s="60"/>
      <c r="O217" s="60"/>
      <c r="P217" s="60"/>
      <c r="Q217" s="60"/>
      <c r="R217" s="60"/>
      <c r="S217" s="60"/>
      <c r="T217" s="60"/>
    </row>
    <row r="218" spans="1:20" ht="15">
      <c r="A218" s="60"/>
      <c r="B218" s="60"/>
      <c r="C218" s="60"/>
      <c r="D218" s="60"/>
      <c r="E218" s="60"/>
      <c r="F218" s="60"/>
      <c r="G218" s="60"/>
      <c r="H218" s="60"/>
      <c r="I218" s="60"/>
      <c r="J218" s="60"/>
      <c r="K218" s="60"/>
      <c r="L218" s="60"/>
      <c r="M218" s="60"/>
      <c r="N218" s="60"/>
      <c r="O218" s="60"/>
      <c r="P218" s="60"/>
      <c r="Q218" s="60"/>
      <c r="R218" s="60"/>
      <c r="S218" s="60"/>
      <c r="T218" s="60"/>
    </row>
    <row r="219" spans="1:20" ht="15">
      <c r="A219" s="60"/>
      <c r="B219" s="60"/>
      <c r="C219" s="60"/>
      <c r="D219" s="60"/>
      <c r="E219" s="60"/>
      <c r="F219" s="60"/>
      <c r="G219" s="60"/>
      <c r="H219" s="60"/>
      <c r="I219" s="60"/>
      <c r="J219" s="60"/>
      <c r="K219" s="60"/>
      <c r="L219" s="60"/>
      <c r="M219" s="60"/>
      <c r="N219" s="60"/>
      <c r="O219" s="60"/>
      <c r="P219" s="60"/>
      <c r="Q219" s="60"/>
      <c r="R219" s="60"/>
      <c r="S219" s="60"/>
      <c r="T219" s="60"/>
    </row>
    <row r="220" spans="1:20" ht="15">
      <c r="A220" s="60"/>
      <c r="B220" s="60"/>
      <c r="C220" s="60"/>
      <c r="D220" s="60"/>
      <c r="E220" s="60"/>
      <c r="F220" s="60"/>
      <c r="G220" s="60"/>
      <c r="H220" s="60"/>
      <c r="I220" s="60"/>
      <c r="J220" s="60"/>
      <c r="K220" s="60"/>
      <c r="L220" s="60"/>
      <c r="M220" s="60"/>
      <c r="N220" s="60"/>
      <c r="O220" s="60"/>
      <c r="P220" s="60"/>
      <c r="Q220" s="60"/>
      <c r="R220" s="60"/>
      <c r="S220" s="60"/>
      <c r="T220" s="60"/>
    </row>
    <row r="221" spans="1:20" ht="15">
      <c r="A221" s="60"/>
      <c r="B221" s="60"/>
      <c r="C221" s="60"/>
      <c r="D221" s="60"/>
      <c r="E221" s="60"/>
      <c r="F221" s="60"/>
      <c r="G221" s="60"/>
      <c r="H221" s="60"/>
      <c r="I221" s="60"/>
      <c r="J221" s="60"/>
      <c r="K221" s="60"/>
      <c r="L221" s="60"/>
      <c r="M221" s="60"/>
      <c r="N221" s="60"/>
      <c r="O221" s="60"/>
      <c r="P221" s="60"/>
      <c r="Q221" s="60"/>
      <c r="R221" s="60"/>
      <c r="S221" s="60"/>
      <c r="T221" s="60"/>
    </row>
    <row r="222" spans="1:20" ht="15">
      <c r="A222" s="60"/>
      <c r="B222" s="60"/>
      <c r="C222" s="60"/>
      <c r="D222" s="60"/>
      <c r="E222" s="60"/>
      <c r="F222" s="60"/>
      <c r="G222" s="60"/>
      <c r="H222" s="60"/>
      <c r="I222" s="60"/>
      <c r="J222" s="60"/>
      <c r="K222" s="60"/>
      <c r="L222" s="60"/>
      <c r="M222" s="60"/>
      <c r="N222" s="60"/>
      <c r="O222" s="60"/>
      <c r="P222" s="60"/>
      <c r="Q222" s="60"/>
      <c r="R222" s="60"/>
      <c r="S222" s="60"/>
      <c r="T222" s="60"/>
    </row>
    <row r="223" spans="1:20" ht="15">
      <c r="A223" s="60"/>
      <c r="B223" s="60"/>
      <c r="C223" s="60"/>
      <c r="D223" s="60"/>
      <c r="E223" s="60"/>
      <c r="F223" s="60"/>
      <c r="G223" s="60"/>
      <c r="H223" s="60"/>
      <c r="I223" s="60"/>
      <c r="J223" s="60"/>
      <c r="K223" s="60"/>
      <c r="L223" s="60"/>
      <c r="M223" s="60"/>
      <c r="N223" s="60"/>
      <c r="O223" s="60"/>
      <c r="P223" s="60"/>
      <c r="Q223" s="60"/>
      <c r="R223" s="60"/>
      <c r="S223" s="60"/>
      <c r="T223" s="60"/>
    </row>
    <row r="224" spans="1:20" ht="15">
      <c r="A224" s="60"/>
      <c r="B224" s="60"/>
      <c r="C224" s="60"/>
      <c r="D224" s="60"/>
      <c r="E224" s="60"/>
      <c r="F224" s="60"/>
      <c r="G224" s="60"/>
      <c r="H224" s="60"/>
      <c r="I224" s="60"/>
      <c r="J224" s="60"/>
      <c r="K224" s="60"/>
      <c r="L224" s="60"/>
      <c r="M224" s="60"/>
      <c r="N224" s="60"/>
      <c r="O224" s="60"/>
      <c r="P224" s="60"/>
      <c r="Q224" s="60"/>
      <c r="R224" s="60"/>
      <c r="S224" s="60"/>
      <c r="T224" s="60"/>
    </row>
    <row r="225" spans="1:20" ht="15">
      <c r="A225" s="60"/>
      <c r="B225" s="60"/>
      <c r="C225" s="60"/>
      <c r="D225" s="60"/>
      <c r="E225" s="60"/>
      <c r="F225" s="60"/>
      <c r="G225" s="60"/>
      <c r="H225" s="60"/>
      <c r="I225" s="60"/>
      <c r="J225" s="60"/>
      <c r="K225" s="60"/>
      <c r="L225" s="60"/>
      <c r="M225" s="60"/>
      <c r="N225" s="60"/>
      <c r="O225" s="60"/>
      <c r="P225" s="60"/>
      <c r="Q225" s="60"/>
      <c r="R225" s="60"/>
      <c r="S225" s="60"/>
      <c r="T225" s="60"/>
    </row>
    <row r="226" spans="1:20" ht="15">
      <c r="A226" s="60"/>
      <c r="B226" s="60"/>
      <c r="C226" s="60"/>
      <c r="D226" s="60"/>
      <c r="E226" s="60"/>
      <c r="F226" s="60"/>
      <c r="G226" s="60"/>
      <c r="H226" s="60"/>
      <c r="I226" s="60"/>
      <c r="J226" s="60"/>
      <c r="K226" s="60"/>
      <c r="L226" s="60"/>
      <c r="M226" s="60"/>
      <c r="N226" s="60"/>
      <c r="O226" s="60"/>
      <c r="P226" s="60"/>
      <c r="Q226" s="60"/>
      <c r="R226" s="60"/>
      <c r="S226" s="60"/>
      <c r="T226" s="60"/>
    </row>
    <row r="227" spans="1:20" ht="15">
      <c r="A227" s="60"/>
      <c r="B227" s="60"/>
      <c r="C227" s="60"/>
      <c r="D227" s="60"/>
      <c r="E227" s="60"/>
      <c r="F227" s="60"/>
      <c r="G227" s="60"/>
      <c r="H227" s="60"/>
      <c r="I227" s="60"/>
      <c r="J227" s="60"/>
      <c r="K227" s="60"/>
      <c r="L227" s="60"/>
      <c r="M227" s="60"/>
      <c r="N227" s="60"/>
      <c r="O227" s="60"/>
      <c r="P227" s="60"/>
      <c r="Q227" s="60"/>
      <c r="R227" s="60"/>
      <c r="S227" s="60"/>
      <c r="T227" s="60"/>
    </row>
  </sheetData>
  <sheetProtection/>
  <mergeCells count="1">
    <mergeCell ref="A1:A30"/>
  </mergeCells>
  <printOptions horizontalCentered="1" verticalCentered="1"/>
  <pageMargins left="0" right="0.25" top="0" bottom="0" header="0.5" footer="0.5"/>
  <pageSetup fitToHeight="1" fitToWidth="1" horizontalDpi="600" verticalDpi="600" orientation="landscape" paperSize="5" scale="86" r:id="rId1"/>
</worksheet>
</file>

<file path=xl/worksheets/sheet36.xml><?xml version="1.0" encoding="utf-8"?>
<worksheet xmlns="http://schemas.openxmlformats.org/spreadsheetml/2006/main" xmlns:r="http://schemas.openxmlformats.org/officeDocument/2006/relationships">
  <sheetPr codeName="Sheet38">
    <pageSetUpPr fitToPage="1"/>
  </sheetPr>
  <dimension ref="A1:T227"/>
  <sheetViews>
    <sheetView showGridLines="0" zoomScale="75" zoomScaleNormal="75" zoomScalePageLayoutView="0" workbookViewId="0" topLeftCell="A1">
      <selection activeCell="E20" sqref="E20"/>
    </sheetView>
  </sheetViews>
  <sheetFormatPr defaultColWidth="8.88671875" defaultRowHeight="15"/>
  <cols>
    <col min="1" max="1" width="2.77734375" style="0" customWidth="1"/>
    <col min="2" max="2" width="20.77734375" style="0" customWidth="1"/>
    <col min="3" max="3" width="0.671875" style="0" customWidth="1"/>
    <col min="4" max="5" width="25.77734375" style="0" customWidth="1"/>
    <col min="6" max="6" width="0.671875" style="0" customWidth="1"/>
    <col min="7" max="7" width="14.10546875" style="0" customWidth="1"/>
    <col min="8" max="8" width="0.671875" style="0" customWidth="1"/>
    <col min="9" max="9" width="14.3359375" style="0" customWidth="1"/>
    <col min="10" max="10" width="0.671875" style="0" customWidth="1"/>
    <col min="11" max="11" width="14.6640625" style="0" customWidth="1"/>
    <col min="12" max="12" width="0.671875" style="0" customWidth="1"/>
    <col min="13" max="13" width="14.4453125" style="0" customWidth="1"/>
    <col min="14" max="14" width="0.671875" style="0" customWidth="1"/>
    <col min="15" max="15" width="14.4453125" style="0" customWidth="1"/>
    <col min="16" max="16" width="0.78125" style="0" customWidth="1"/>
    <col min="17" max="17" width="14.3359375" style="0" customWidth="1"/>
  </cols>
  <sheetData>
    <row r="1" spans="1:16" ht="19.5" customHeight="1">
      <c r="A1" s="1026" t="s">
        <v>100</v>
      </c>
      <c r="B1" s="312" t="s">
        <v>961</v>
      </c>
      <c r="C1" s="60"/>
      <c r="D1" s="60"/>
      <c r="E1" s="307"/>
      <c r="F1" s="60"/>
      <c r="G1" s="311"/>
      <c r="H1" s="60"/>
      <c r="I1" s="60"/>
      <c r="J1" s="60"/>
      <c r="K1" s="60"/>
      <c r="L1" s="60"/>
      <c r="M1" s="60"/>
      <c r="N1" s="60"/>
      <c r="O1" s="60"/>
      <c r="P1" s="60"/>
    </row>
    <row r="2" spans="1:16" ht="19.5" customHeight="1">
      <c r="A2" s="1026"/>
      <c r="B2" s="312" t="s">
        <v>962</v>
      </c>
      <c r="C2" s="60"/>
      <c r="D2" s="60"/>
      <c r="E2" s="307"/>
      <c r="F2" s="60"/>
      <c r="G2" s="123"/>
      <c r="H2" s="60"/>
      <c r="I2" s="60"/>
      <c r="J2" s="60"/>
      <c r="K2" s="60"/>
      <c r="L2" s="60"/>
      <c r="M2" s="60"/>
      <c r="N2" s="60"/>
      <c r="O2" s="60"/>
      <c r="P2" s="60"/>
    </row>
    <row r="3" spans="1:16" ht="16.5" customHeight="1">
      <c r="A3" s="1026"/>
      <c r="B3" s="60"/>
      <c r="C3" s="60"/>
      <c r="D3" s="60"/>
      <c r="E3" s="307"/>
      <c r="F3" s="60"/>
      <c r="G3" s="162"/>
      <c r="H3" s="60"/>
      <c r="I3" s="60"/>
      <c r="J3" s="60"/>
      <c r="K3" s="60"/>
      <c r="L3" s="60"/>
      <c r="M3" s="60"/>
      <c r="N3" s="60"/>
      <c r="O3" s="60"/>
      <c r="P3" s="60"/>
    </row>
    <row r="4" spans="1:17" ht="10.5" customHeight="1">
      <c r="A4" s="1026"/>
      <c r="B4" s="105"/>
      <c r="C4" s="69"/>
      <c r="D4" s="69"/>
      <c r="E4" s="69"/>
      <c r="F4" s="69"/>
      <c r="G4" s="69"/>
      <c r="H4" s="69"/>
      <c r="I4" s="69"/>
      <c r="J4" s="69"/>
      <c r="K4" s="69"/>
      <c r="L4" s="69"/>
      <c r="M4" s="69"/>
      <c r="N4" s="69"/>
      <c r="O4" s="69"/>
      <c r="P4" s="58"/>
      <c r="Q4" s="58"/>
    </row>
    <row r="5" spans="1:17" ht="4.5" customHeight="1">
      <c r="A5" s="1026"/>
      <c r="B5" s="58"/>
      <c r="C5" s="58"/>
      <c r="D5" s="58"/>
      <c r="E5" s="58"/>
      <c r="F5" s="58"/>
      <c r="G5" s="58"/>
      <c r="H5" s="58"/>
      <c r="I5" s="58"/>
      <c r="J5" s="58"/>
      <c r="K5" s="58"/>
      <c r="L5" s="58"/>
      <c r="M5" s="58"/>
      <c r="N5" s="58"/>
      <c r="O5" s="58"/>
      <c r="P5" s="58"/>
      <c r="Q5" s="72"/>
    </row>
    <row r="6" spans="1:17" ht="21.75" customHeight="1">
      <c r="A6" s="1026"/>
      <c r="B6" s="89"/>
      <c r="C6" s="89"/>
      <c r="D6" s="294"/>
      <c r="E6" s="106"/>
      <c r="F6" s="107"/>
      <c r="G6" s="109"/>
      <c r="H6" s="107"/>
      <c r="I6" s="295" t="s">
        <v>943</v>
      </c>
      <c r="J6" s="107"/>
      <c r="K6" s="239"/>
      <c r="L6" s="239"/>
      <c r="M6" s="304"/>
      <c r="N6" s="60"/>
      <c r="O6" s="106"/>
      <c r="P6" s="89"/>
      <c r="Q6" s="89"/>
    </row>
    <row r="7" spans="1:17" ht="21.75" customHeight="1">
      <c r="A7" s="1026"/>
      <c r="B7" s="295" t="s">
        <v>248</v>
      </c>
      <c r="C7" s="89"/>
      <c r="D7" s="285" t="s">
        <v>932</v>
      </c>
      <c r="E7" s="313"/>
      <c r="F7" s="107"/>
      <c r="G7" s="295" t="s">
        <v>933</v>
      </c>
      <c r="H7" s="107"/>
      <c r="I7" s="296" t="s">
        <v>963</v>
      </c>
      <c r="J7" s="107"/>
      <c r="K7" s="297" t="s">
        <v>382</v>
      </c>
      <c r="L7" s="239"/>
      <c r="M7" s="298" t="str">
        <f>+"REDUCED IN "&amp;+'sheet 1'!$BX$2</f>
        <v>REDUCED IN 2013</v>
      </c>
      <c r="N7" s="299"/>
      <c r="O7" s="300"/>
      <c r="P7" s="117"/>
      <c r="Q7" s="297" t="s">
        <v>382</v>
      </c>
    </row>
    <row r="8" spans="1:17" ht="21.75" customHeight="1">
      <c r="A8" s="1026"/>
      <c r="B8" s="89"/>
      <c r="C8" s="89"/>
      <c r="D8" s="276"/>
      <c r="E8" s="107"/>
      <c r="F8" s="107"/>
      <c r="G8" s="295" t="s">
        <v>945</v>
      </c>
      <c r="H8" s="107"/>
      <c r="I8" s="295" t="s">
        <v>946</v>
      </c>
      <c r="J8" s="107"/>
      <c r="K8" s="295" t="str">
        <f>+"Dec. 31, "&amp;+'sheet 1'!$BX$3</f>
        <v>Dec. 31, 2012</v>
      </c>
      <c r="L8" s="239"/>
      <c r="M8" s="297" t="str">
        <f>+"By "&amp;+'sheet 1'!$BX$2</f>
        <v>By 2013</v>
      </c>
      <c r="N8" s="301"/>
      <c r="O8" s="295" t="s">
        <v>947</v>
      </c>
      <c r="P8" s="89"/>
      <c r="Q8" s="649" t="str">
        <f>+"Dec. 31, "&amp;+'sheet 1'!$BX$2</f>
        <v>Dec. 31, 2013</v>
      </c>
    </row>
    <row r="9" spans="1:17" ht="15.75" customHeight="1">
      <c r="A9" s="1026"/>
      <c r="B9" s="72"/>
      <c r="C9" s="89"/>
      <c r="D9" s="306"/>
      <c r="E9" s="108"/>
      <c r="F9" s="107"/>
      <c r="G9" s="110"/>
      <c r="H9" s="107"/>
      <c r="I9" s="108"/>
      <c r="J9" s="107"/>
      <c r="K9" s="241"/>
      <c r="L9" s="241"/>
      <c r="M9" s="303" t="s">
        <v>388</v>
      </c>
      <c r="N9" s="302"/>
      <c r="O9" s="305" t="s">
        <v>948</v>
      </c>
      <c r="P9" s="72"/>
      <c r="Q9" s="72"/>
    </row>
    <row r="10" spans="1:17" ht="4.5" customHeight="1">
      <c r="A10" s="1026"/>
      <c r="B10" s="72"/>
      <c r="C10" s="89"/>
      <c r="D10" s="58"/>
      <c r="E10" s="72"/>
      <c r="F10" s="89"/>
      <c r="G10" s="72"/>
      <c r="H10" s="89"/>
      <c r="I10" s="72"/>
      <c r="J10" s="89"/>
      <c r="K10" s="72"/>
      <c r="L10" s="89"/>
      <c r="M10" s="72"/>
      <c r="N10" s="89"/>
      <c r="O10" s="72"/>
      <c r="P10" s="89"/>
      <c r="Q10" s="72"/>
    </row>
    <row r="11" spans="1:17" ht="27" customHeight="1">
      <c r="A11" s="1026"/>
      <c r="B11" s="560"/>
      <c r="C11" s="233"/>
      <c r="D11" s="261"/>
      <c r="E11" s="352"/>
      <c r="F11" s="245"/>
      <c r="G11" s="467"/>
      <c r="H11" s="245"/>
      <c r="I11" s="469">
        <f>G11/3</f>
        <v>0</v>
      </c>
      <c r="J11" s="245"/>
      <c r="K11" s="468"/>
      <c r="L11" s="245"/>
      <c r="M11" s="468"/>
      <c r="N11" s="245"/>
      <c r="O11" s="468"/>
      <c r="P11" s="72"/>
      <c r="Q11" s="558">
        <f>+K11-M11-O11</f>
        <v>0</v>
      </c>
    </row>
    <row r="12" spans="1:17" ht="27" customHeight="1">
      <c r="A12" s="1026"/>
      <c r="B12" s="238"/>
      <c r="C12" s="233"/>
      <c r="D12" s="261"/>
      <c r="E12" s="352"/>
      <c r="F12" s="245"/>
      <c r="G12" s="467"/>
      <c r="H12" s="245"/>
      <c r="I12" s="480">
        <f aca="true" t="shared" si="0" ref="I12:I21">G12/3</f>
        <v>0</v>
      </c>
      <c r="J12" s="245"/>
      <c r="K12" s="468"/>
      <c r="L12" s="245"/>
      <c r="M12" s="468"/>
      <c r="N12" s="245"/>
      <c r="O12" s="468"/>
      <c r="P12" s="72"/>
      <c r="Q12" s="480">
        <f aca="true" t="shared" si="1" ref="Q12:Q21">+K12-M12-O12</f>
        <v>0</v>
      </c>
    </row>
    <row r="13" spans="1:17" ht="27" customHeight="1">
      <c r="A13" s="1026"/>
      <c r="B13" s="238"/>
      <c r="C13" s="233"/>
      <c r="D13" s="261"/>
      <c r="E13" s="657"/>
      <c r="F13" s="245"/>
      <c r="G13" s="467"/>
      <c r="H13" s="245"/>
      <c r="I13" s="480">
        <f t="shared" si="0"/>
        <v>0</v>
      </c>
      <c r="J13" s="245"/>
      <c r="K13" s="468"/>
      <c r="L13" s="245"/>
      <c r="M13" s="468"/>
      <c r="N13" s="245"/>
      <c r="O13" s="468"/>
      <c r="P13" s="72"/>
      <c r="Q13" s="480">
        <f t="shared" si="1"/>
        <v>0</v>
      </c>
    </row>
    <row r="14" spans="1:17" ht="27" customHeight="1">
      <c r="A14" s="1026"/>
      <c r="B14" s="238"/>
      <c r="C14" s="233"/>
      <c r="D14" s="261"/>
      <c r="E14" s="951" t="s">
        <v>145</v>
      </c>
      <c r="F14" s="245"/>
      <c r="G14" s="467"/>
      <c r="H14" s="245"/>
      <c r="I14" s="480">
        <f t="shared" si="0"/>
        <v>0</v>
      </c>
      <c r="J14" s="245"/>
      <c r="K14" s="468"/>
      <c r="L14" s="245"/>
      <c r="M14" s="468"/>
      <c r="N14" s="245"/>
      <c r="O14" s="468"/>
      <c r="P14" s="72"/>
      <c r="Q14" s="480">
        <f t="shared" si="1"/>
        <v>0</v>
      </c>
    </row>
    <row r="15" spans="1:17" ht="27" customHeight="1">
      <c r="A15" s="1026"/>
      <c r="B15" s="238"/>
      <c r="C15" s="233"/>
      <c r="D15" s="261"/>
      <c r="E15" s="352"/>
      <c r="F15" s="245"/>
      <c r="G15" s="467"/>
      <c r="H15" s="245"/>
      <c r="I15" s="480">
        <f t="shared" si="0"/>
        <v>0</v>
      </c>
      <c r="J15" s="245"/>
      <c r="K15" s="841"/>
      <c r="L15" s="245"/>
      <c r="M15" s="468"/>
      <c r="N15" s="245"/>
      <c r="O15" s="468"/>
      <c r="P15" s="72"/>
      <c r="Q15" s="480">
        <f t="shared" si="1"/>
        <v>0</v>
      </c>
    </row>
    <row r="16" spans="1:17" ht="27" customHeight="1">
      <c r="A16" s="1026"/>
      <c r="B16" s="238"/>
      <c r="C16" s="233"/>
      <c r="D16" s="261"/>
      <c r="E16" s="352"/>
      <c r="F16" s="245"/>
      <c r="G16" s="467"/>
      <c r="H16" s="245"/>
      <c r="I16" s="480">
        <f t="shared" si="0"/>
        <v>0</v>
      </c>
      <c r="J16" s="245"/>
      <c r="K16" s="468"/>
      <c r="L16" s="245"/>
      <c r="M16" s="468"/>
      <c r="N16" s="245"/>
      <c r="O16" s="468"/>
      <c r="P16" s="72"/>
      <c r="Q16" s="480">
        <f t="shared" si="1"/>
        <v>0</v>
      </c>
    </row>
    <row r="17" spans="1:17" ht="27" customHeight="1">
      <c r="A17" s="1026"/>
      <c r="B17" s="238"/>
      <c r="C17" s="233"/>
      <c r="D17" s="261"/>
      <c r="E17" s="352"/>
      <c r="F17" s="245"/>
      <c r="G17" s="467"/>
      <c r="H17" s="245"/>
      <c r="I17" s="480">
        <f t="shared" si="0"/>
        <v>0</v>
      </c>
      <c r="J17" s="245"/>
      <c r="K17" s="468"/>
      <c r="L17" s="245"/>
      <c r="M17" s="468"/>
      <c r="N17" s="245"/>
      <c r="O17" s="468"/>
      <c r="P17" s="72"/>
      <c r="Q17" s="480">
        <f t="shared" si="1"/>
        <v>0</v>
      </c>
    </row>
    <row r="18" spans="1:17" ht="27" customHeight="1">
      <c r="A18" s="1026"/>
      <c r="B18" s="238"/>
      <c r="C18" s="233"/>
      <c r="D18" s="261"/>
      <c r="E18" s="352"/>
      <c r="F18" s="245"/>
      <c r="G18" s="467"/>
      <c r="H18" s="245"/>
      <c r="I18" s="480">
        <f t="shared" si="0"/>
        <v>0</v>
      </c>
      <c r="J18" s="245"/>
      <c r="K18" s="468"/>
      <c r="L18" s="245"/>
      <c r="M18" s="468"/>
      <c r="N18" s="245"/>
      <c r="O18" s="468"/>
      <c r="P18" s="72"/>
      <c r="Q18" s="480">
        <f t="shared" si="1"/>
        <v>0</v>
      </c>
    </row>
    <row r="19" spans="1:17" ht="27" customHeight="1">
      <c r="A19" s="1026"/>
      <c r="B19" s="238"/>
      <c r="C19" s="233"/>
      <c r="D19" s="261"/>
      <c r="E19" s="352"/>
      <c r="F19" s="245"/>
      <c r="G19" s="467"/>
      <c r="H19" s="245"/>
      <c r="I19" s="480">
        <f t="shared" si="0"/>
        <v>0</v>
      </c>
      <c r="J19" s="245"/>
      <c r="K19" s="468"/>
      <c r="L19" s="245"/>
      <c r="M19" s="468"/>
      <c r="N19" s="245"/>
      <c r="O19" s="468"/>
      <c r="P19" s="72"/>
      <c r="Q19" s="480">
        <f t="shared" si="1"/>
        <v>0</v>
      </c>
    </row>
    <row r="20" spans="1:17" ht="27" customHeight="1">
      <c r="A20" s="1026"/>
      <c r="B20" s="238"/>
      <c r="C20" s="233"/>
      <c r="D20" s="261"/>
      <c r="E20" s="352"/>
      <c r="F20" s="245"/>
      <c r="G20" s="467"/>
      <c r="H20" s="245"/>
      <c r="I20" s="480">
        <f t="shared" si="0"/>
        <v>0</v>
      </c>
      <c r="J20" s="245"/>
      <c r="K20" s="468"/>
      <c r="L20" s="245"/>
      <c r="M20" s="468"/>
      <c r="N20" s="245"/>
      <c r="O20" s="468"/>
      <c r="P20" s="72"/>
      <c r="Q20" s="480">
        <f t="shared" si="1"/>
        <v>0</v>
      </c>
    </row>
    <row r="21" spans="1:17" ht="27" customHeight="1">
      <c r="A21" s="1026"/>
      <c r="B21" s="238"/>
      <c r="C21" s="233"/>
      <c r="D21" s="261"/>
      <c r="E21" s="352"/>
      <c r="F21" s="245"/>
      <c r="G21" s="467"/>
      <c r="H21" s="245"/>
      <c r="I21" s="480">
        <f t="shared" si="0"/>
        <v>0</v>
      </c>
      <c r="J21" s="245"/>
      <c r="K21" s="468"/>
      <c r="L21" s="245"/>
      <c r="M21" s="468"/>
      <c r="N21" s="245"/>
      <c r="O21" s="468"/>
      <c r="P21" s="72"/>
      <c r="Q21" s="480">
        <f t="shared" si="1"/>
        <v>0</v>
      </c>
    </row>
    <row r="22" spans="1:17" ht="30" customHeight="1">
      <c r="A22" s="1026"/>
      <c r="B22" s="308"/>
      <c r="C22" s="224"/>
      <c r="D22" s="309"/>
      <c r="E22" s="238" t="s">
        <v>436</v>
      </c>
      <c r="F22" s="245"/>
      <c r="G22" s="469">
        <f>SUM(G11:G21)</f>
        <v>0</v>
      </c>
      <c r="H22" s="352"/>
      <c r="I22" s="469">
        <f>SUM(I11:I21)</f>
        <v>0</v>
      </c>
      <c r="J22" s="352"/>
      <c r="K22" s="469">
        <f>SUM(K11:K21)</f>
        <v>0</v>
      </c>
      <c r="L22" s="352"/>
      <c r="M22" s="469">
        <f>SUM(M11:M21)</f>
        <v>0</v>
      </c>
      <c r="N22" s="352"/>
      <c r="O22" s="469">
        <f>SUM(O11:O21)</f>
        <v>0</v>
      </c>
      <c r="P22" s="70"/>
      <c r="Q22" s="559">
        <f>SUM(Q11:Q21)</f>
        <v>0</v>
      </c>
    </row>
    <row r="23" spans="1:17" ht="4.5" customHeight="1">
      <c r="A23" s="1026"/>
      <c r="B23" s="62"/>
      <c r="C23" s="60"/>
      <c r="D23" s="89"/>
      <c r="E23" s="58"/>
      <c r="F23" s="58"/>
      <c r="G23" s="58"/>
      <c r="H23" s="58"/>
      <c r="I23" s="186"/>
      <c r="J23" s="58"/>
      <c r="K23" s="58"/>
      <c r="L23" s="58"/>
      <c r="M23" s="58"/>
      <c r="N23" s="58"/>
      <c r="O23" s="58"/>
      <c r="P23" s="58"/>
      <c r="Q23" s="72"/>
    </row>
    <row r="24" spans="1:20" ht="15" customHeight="1">
      <c r="A24" s="1026"/>
      <c r="B24" s="60"/>
      <c r="C24" s="60"/>
      <c r="D24" s="60"/>
      <c r="E24" s="60"/>
      <c r="F24" s="60"/>
      <c r="G24" s="60"/>
      <c r="H24" s="60"/>
      <c r="I24" s="60"/>
      <c r="J24" s="60"/>
      <c r="K24" s="203" t="s">
        <v>964</v>
      </c>
      <c r="L24" s="60"/>
      <c r="M24" s="203" t="s">
        <v>965</v>
      </c>
      <c r="N24" s="60"/>
      <c r="O24" s="60"/>
      <c r="P24" s="60"/>
      <c r="Q24" s="60"/>
      <c r="R24" s="60"/>
      <c r="S24" s="60"/>
      <c r="T24" s="60"/>
    </row>
    <row r="25" spans="1:20" ht="15" customHeight="1">
      <c r="A25" s="1026"/>
      <c r="B25" s="60"/>
      <c r="C25" s="60"/>
      <c r="D25" s="60"/>
      <c r="E25" s="60"/>
      <c r="F25" s="60"/>
      <c r="G25" s="60"/>
      <c r="H25" s="60"/>
      <c r="I25" s="60"/>
      <c r="J25" s="60"/>
      <c r="K25" s="60"/>
      <c r="L25" s="60"/>
      <c r="M25" s="60"/>
      <c r="N25" s="60"/>
      <c r="O25" s="60"/>
      <c r="P25" s="60"/>
      <c r="Q25" s="60"/>
      <c r="R25" s="60"/>
      <c r="S25" s="60"/>
      <c r="T25" s="60"/>
    </row>
    <row r="26" spans="1:20" ht="15" customHeight="1">
      <c r="A26" s="1026"/>
      <c r="B26" s="310" t="s">
        <v>966</v>
      </c>
      <c r="C26" s="60"/>
      <c r="D26" s="60"/>
      <c r="E26" s="60"/>
      <c r="F26" s="60"/>
      <c r="G26" s="60"/>
      <c r="H26" s="60"/>
      <c r="I26" s="60"/>
      <c r="J26" s="60"/>
      <c r="K26" s="60"/>
      <c r="L26" s="60"/>
      <c r="M26" s="60"/>
      <c r="N26" s="60"/>
      <c r="O26" s="60"/>
      <c r="P26" s="60"/>
      <c r="Q26" s="60"/>
      <c r="R26" s="60"/>
      <c r="S26" s="60"/>
      <c r="T26" s="60"/>
    </row>
    <row r="27" spans="1:20" ht="28.5" customHeight="1">
      <c r="A27" s="1026"/>
      <c r="B27" s="658" t="s">
        <v>967</v>
      </c>
      <c r="C27" s="60"/>
      <c r="D27" s="60"/>
      <c r="E27" s="60"/>
      <c r="F27" s="60"/>
      <c r="G27" s="60"/>
      <c r="H27" s="60"/>
      <c r="I27" s="60"/>
      <c r="J27" s="60"/>
      <c r="K27" s="58"/>
      <c r="L27" s="58"/>
      <c r="M27" s="58"/>
      <c r="N27" s="58"/>
      <c r="O27" s="58"/>
      <c r="P27" s="60"/>
      <c r="Q27" s="60"/>
      <c r="R27" s="60"/>
      <c r="S27" s="60"/>
      <c r="T27" s="60"/>
    </row>
    <row r="28" spans="1:20" ht="15" customHeight="1">
      <c r="A28" s="1026"/>
      <c r="B28" s="60"/>
      <c r="C28" s="60"/>
      <c r="D28" s="60"/>
      <c r="E28" s="60"/>
      <c r="F28" s="60"/>
      <c r="G28" s="60"/>
      <c r="H28" s="60"/>
      <c r="I28" s="60"/>
      <c r="J28" s="60"/>
      <c r="K28" s="137" t="s">
        <v>960</v>
      </c>
      <c r="L28" s="94"/>
      <c r="M28" s="94"/>
      <c r="N28" s="94"/>
      <c r="O28" s="94"/>
      <c r="P28" s="60"/>
      <c r="Q28" s="60"/>
      <c r="R28" s="60"/>
      <c r="S28" s="60"/>
      <c r="T28" s="60"/>
    </row>
    <row r="29" spans="1:20" ht="12" customHeight="1">
      <c r="A29" s="1026"/>
      <c r="B29" s="60"/>
      <c r="C29" s="60"/>
      <c r="D29" s="60"/>
      <c r="E29" s="60"/>
      <c r="F29" s="60"/>
      <c r="G29" s="60"/>
      <c r="H29" s="60"/>
      <c r="I29" s="60"/>
      <c r="J29" s="60"/>
      <c r="K29" s="137"/>
      <c r="L29" s="94"/>
      <c r="M29" s="94"/>
      <c r="N29" s="94"/>
      <c r="O29" s="94"/>
      <c r="P29" s="60"/>
      <c r="Q29" s="60"/>
      <c r="R29" s="60"/>
      <c r="S29" s="60"/>
      <c r="T29" s="60"/>
    </row>
    <row r="30" spans="1:20" ht="15" customHeight="1">
      <c r="A30" s="1026"/>
      <c r="B30" s="123" t="str">
        <f>+"* Not less than one-third (1/3) of amount authorized but not more than the amount shown in the column 'Balance Dec. 31, "&amp;+'sheet 1'!$BX$2&amp;+"' must be entered here and then raised in the "&amp;+'sheet 1'!$BX$1&amp;+" budget."</f>
        <v>* Not less than one-third (1/3) of amount authorized but not more than the amount shown in the column ''Balance Dec. 31, 2013'' must be entered here and then raised in the 2014 budget.</v>
      </c>
      <c r="C30" s="60"/>
      <c r="D30" s="60"/>
      <c r="E30" s="60"/>
      <c r="F30" s="60"/>
      <c r="G30" s="60"/>
      <c r="H30" s="60"/>
      <c r="I30" s="60"/>
      <c r="J30" s="60"/>
      <c r="K30" s="60"/>
      <c r="L30" s="60"/>
      <c r="M30" s="60"/>
      <c r="N30" s="60"/>
      <c r="O30" s="60"/>
      <c r="P30" s="60"/>
      <c r="Q30" s="60"/>
      <c r="R30" s="60"/>
      <c r="S30" s="60"/>
      <c r="T30" s="60"/>
    </row>
    <row r="31" spans="1:20" ht="15">
      <c r="A31" s="60"/>
      <c r="B31" s="60"/>
      <c r="C31" s="60"/>
      <c r="D31" s="60"/>
      <c r="E31" s="60"/>
      <c r="F31" s="60"/>
      <c r="G31" s="60"/>
      <c r="H31" s="60"/>
      <c r="I31" s="60"/>
      <c r="J31" s="60"/>
      <c r="K31" s="60"/>
      <c r="L31" s="60"/>
      <c r="M31" s="60"/>
      <c r="N31" s="60"/>
      <c r="O31" s="60"/>
      <c r="P31" s="60"/>
      <c r="Q31" s="60"/>
      <c r="R31" s="60"/>
      <c r="S31" s="60"/>
      <c r="T31" s="60"/>
    </row>
    <row r="32" spans="1:20" ht="15">
      <c r="A32" s="60"/>
      <c r="B32" s="60"/>
      <c r="C32" s="60"/>
      <c r="D32" s="60"/>
      <c r="E32" s="60"/>
      <c r="F32" s="60"/>
      <c r="G32" s="60"/>
      <c r="H32" s="60"/>
      <c r="I32" s="60"/>
      <c r="J32" s="60"/>
      <c r="K32" s="60"/>
      <c r="L32" s="60"/>
      <c r="M32" s="60"/>
      <c r="N32" s="60"/>
      <c r="O32" s="60"/>
      <c r="P32" s="60"/>
      <c r="Q32" s="60"/>
      <c r="R32" s="60"/>
      <c r="S32" s="60"/>
      <c r="T32" s="60"/>
    </row>
    <row r="33" spans="1:20" ht="15">
      <c r="A33" s="60"/>
      <c r="B33" s="60"/>
      <c r="C33" s="60"/>
      <c r="D33" s="60"/>
      <c r="E33" s="60"/>
      <c r="F33" s="60"/>
      <c r="G33" s="60"/>
      <c r="H33" s="60"/>
      <c r="I33" s="60"/>
      <c r="J33" s="60"/>
      <c r="K33" s="60"/>
      <c r="L33" s="60"/>
      <c r="M33" s="60"/>
      <c r="N33" s="60"/>
      <c r="O33" s="60"/>
      <c r="P33" s="60"/>
      <c r="Q33" s="60"/>
      <c r="R33" s="60"/>
      <c r="S33" s="60"/>
      <c r="T33" s="60"/>
    </row>
    <row r="34" spans="1:20" ht="15">
      <c r="A34" s="60"/>
      <c r="B34" s="60"/>
      <c r="C34" s="60"/>
      <c r="D34" s="60"/>
      <c r="E34" s="60"/>
      <c r="F34" s="60"/>
      <c r="G34" s="60"/>
      <c r="H34" s="60"/>
      <c r="I34" s="60"/>
      <c r="J34" s="60"/>
      <c r="K34" s="60"/>
      <c r="L34" s="60"/>
      <c r="M34" s="60"/>
      <c r="N34" s="60"/>
      <c r="O34" s="60"/>
      <c r="P34" s="60"/>
      <c r="Q34" s="60"/>
      <c r="R34" s="60"/>
      <c r="S34" s="60"/>
      <c r="T34" s="60"/>
    </row>
    <row r="35" spans="1:20" ht="15">
      <c r="A35" s="60"/>
      <c r="B35" s="60"/>
      <c r="C35" s="60"/>
      <c r="D35" s="60"/>
      <c r="E35" s="60"/>
      <c r="F35" s="60"/>
      <c r="G35" s="60"/>
      <c r="H35" s="60"/>
      <c r="I35" s="60"/>
      <c r="J35" s="60"/>
      <c r="K35" s="60"/>
      <c r="L35" s="60"/>
      <c r="M35" s="60"/>
      <c r="N35" s="60"/>
      <c r="O35" s="60"/>
      <c r="P35" s="60"/>
      <c r="Q35" s="60"/>
      <c r="R35" s="60"/>
      <c r="S35" s="60"/>
      <c r="T35" s="60"/>
    </row>
    <row r="36" spans="1:20" ht="15">
      <c r="A36" s="60"/>
      <c r="B36" s="60"/>
      <c r="C36" s="60"/>
      <c r="D36" s="60"/>
      <c r="E36" s="60"/>
      <c r="F36" s="60"/>
      <c r="G36" s="60"/>
      <c r="H36" s="60"/>
      <c r="I36" s="60"/>
      <c r="J36" s="60"/>
      <c r="K36" s="60"/>
      <c r="L36" s="60"/>
      <c r="M36" s="60"/>
      <c r="N36" s="60"/>
      <c r="O36" s="60"/>
      <c r="P36" s="60"/>
      <c r="Q36" s="60"/>
      <c r="R36" s="60"/>
      <c r="S36" s="60"/>
      <c r="T36" s="60"/>
    </row>
    <row r="37" spans="1:20" ht="15">
      <c r="A37" s="60"/>
      <c r="B37" s="60"/>
      <c r="C37" s="60"/>
      <c r="D37" s="60"/>
      <c r="E37" s="60"/>
      <c r="F37" s="60"/>
      <c r="G37" s="60"/>
      <c r="H37" s="60"/>
      <c r="I37" s="60"/>
      <c r="J37" s="60"/>
      <c r="K37" s="60"/>
      <c r="L37" s="60"/>
      <c r="M37" s="60"/>
      <c r="N37" s="60"/>
      <c r="O37" s="60"/>
      <c r="P37" s="60"/>
      <c r="Q37" s="60"/>
      <c r="R37" s="60"/>
      <c r="S37" s="60"/>
      <c r="T37" s="60"/>
    </row>
    <row r="38" spans="1:20" ht="15">
      <c r="A38" s="60"/>
      <c r="B38" s="60"/>
      <c r="C38" s="60"/>
      <c r="D38" s="60"/>
      <c r="E38" s="60"/>
      <c r="F38" s="60"/>
      <c r="G38" s="60"/>
      <c r="H38" s="60"/>
      <c r="I38" s="60"/>
      <c r="J38" s="60"/>
      <c r="K38" s="60"/>
      <c r="L38" s="60"/>
      <c r="M38" s="60"/>
      <c r="N38" s="60"/>
      <c r="O38" s="60"/>
      <c r="P38" s="60"/>
      <c r="Q38" s="60"/>
      <c r="R38" s="60"/>
      <c r="S38" s="60"/>
      <c r="T38" s="60"/>
    </row>
    <row r="39" spans="1:20" ht="15">
      <c r="A39" s="60"/>
      <c r="B39" s="60"/>
      <c r="C39" s="60"/>
      <c r="D39" s="60"/>
      <c r="E39" s="60"/>
      <c r="F39" s="60"/>
      <c r="G39" s="60"/>
      <c r="H39" s="60"/>
      <c r="I39" s="60"/>
      <c r="J39" s="60"/>
      <c r="K39" s="60"/>
      <c r="L39" s="60"/>
      <c r="M39" s="60"/>
      <c r="N39" s="60"/>
      <c r="O39" s="60"/>
      <c r="P39" s="60"/>
      <c r="Q39" s="60"/>
      <c r="R39" s="60"/>
      <c r="S39" s="60"/>
      <c r="T39" s="60"/>
    </row>
    <row r="40" spans="1:20" ht="15">
      <c r="A40" s="60"/>
      <c r="B40" s="60"/>
      <c r="C40" s="60"/>
      <c r="D40" s="60"/>
      <c r="E40" s="60"/>
      <c r="F40" s="60"/>
      <c r="G40" s="60"/>
      <c r="H40" s="60"/>
      <c r="I40" s="60"/>
      <c r="J40" s="60"/>
      <c r="K40" s="60"/>
      <c r="L40" s="60"/>
      <c r="M40" s="60"/>
      <c r="N40" s="60"/>
      <c r="O40" s="60"/>
      <c r="P40" s="60"/>
      <c r="Q40" s="60"/>
      <c r="R40" s="60"/>
      <c r="S40" s="60"/>
      <c r="T40" s="60"/>
    </row>
    <row r="41" spans="1:20" ht="15">
      <c r="A41" s="60"/>
      <c r="B41" s="60"/>
      <c r="C41" s="60"/>
      <c r="D41" s="60"/>
      <c r="E41" s="60"/>
      <c r="F41" s="60"/>
      <c r="G41" s="60"/>
      <c r="H41" s="60"/>
      <c r="I41" s="60"/>
      <c r="J41" s="60"/>
      <c r="K41" s="60"/>
      <c r="L41" s="60"/>
      <c r="M41" s="60"/>
      <c r="N41" s="60"/>
      <c r="O41" s="60"/>
      <c r="P41" s="60"/>
      <c r="Q41" s="60"/>
      <c r="R41" s="60"/>
      <c r="S41" s="60"/>
      <c r="T41" s="60"/>
    </row>
    <row r="42" spans="1:20" ht="15">
      <c r="A42" s="60"/>
      <c r="B42" s="60"/>
      <c r="C42" s="60"/>
      <c r="D42" s="60"/>
      <c r="E42" s="60"/>
      <c r="F42" s="60"/>
      <c r="G42" s="60"/>
      <c r="H42" s="60"/>
      <c r="I42" s="60"/>
      <c r="J42" s="60"/>
      <c r="K42" s="60"/>
      <c r="L42" s="60"/>
      <c r="M42" s="60"/>
      <c r="N42" s="60"/>
      <c r="O42" s="60"/>
      <c r="P42" s="60"/>
      <c r="Q42" s="60"/>
      <c r="R42" s="60"/>
      <c r="S42" s="60"/>
      <c r="T42" s="60"/>
    </row>
    <row r="43" spans="1:20" ht="15">
      <c r="A43" s="60"/>
      <c r="B43" s="60"/>
      <c r="C43" s="60"/>
      <c r="D43" s="60"/>
      <c r="E43" s="60"/>
      <c r="F43" s="60"/>
      <c r="G43" s="60"/>
      <c r="H43" s="60"/>
      <c r="I43" s="60"/>
      <c r="J43" s="60"/>
      <c r="K43" s="60"/>
      <c r="L43" s="60"/>
      <c r="M43" s="60"/>
      <c r="N43" s="60"/>
      <c r="O43" s="60"/>
      <c r="P43" s="60"/>
      <c r="Q43" s="60"/>
      <c r="R43" s="60"/>
      <c r="S43" s="60"/>
      <c r="T43" s="60"/>
    </row>
    <row r="44" spans="1:20" ht="15">
      <c r="A44" s="60"/>
      <c r="B44" s="60"/>
      <c r="C44" s="60"/>
      <c r="D44" s="60"/>
      <c r="E44" s="60"/>
      <c r="F44" s="60"/>
      <c r="G44" s="60"/>
      <c r="H44" s="60"/>
      <c r="I44" s="60"/>
      <c r="J44" s="60"/>
      <c r="K44" s="60"/>
      <c r="L44" s="60"/>
      <c r="M44" s="60"/>
      <c r="N44" s="60"/>
      <c r="O44" s="60"/>
      <c r="P44" s="60"/>
      <c r="Q44" s="60"/>
      <c r="R44" s="60"/>
      <c r="S44" s="60"/>
      <c r="T44" s="60"/>
    </row>
    <row r="45" spans="1:20" ht="15">
      <c r="A45" s="60"/>
      <c r="B45" s="60"/>
      <c r="C45" s="60"/>
      <c r="D45" s="60"/>
      <c r="E45" s="60"/>
      <c r="F45" s="60"/>
      <c r="G45" s="60"/>
      <c r="H45" s="60"/>
      <c r="I45" s="60"/>
      <c r="J45" s="60"/>
      <c r="K45" s="60"/>
      <c r="L45" s="60"/>
      <c r="M45" s="60"/>
      <c r="N45" s="60"/>
      <c r="O45" s="60"/>
      <c r="P45" s="60"/>
      <c r="Q45" s="60"/>
      <c r="R45" s="60"/>
      <c r="S45" s="60"/>
      <c r="T45" s="60"/>
    </row>
    <row r="46" spans="1:20" ht="15">
      <c r="A46" s="60"/>
      <c r="B46" s="60"/>
      <c r="C46" s="60"/>
      <c r="D46" s="60"/>
      <c r="E46" s="60"/>
      <c r="F46" s="60"/>
      <c r="G46" s="60"/>
      <c r="H46" s="60"/>
      <c r="I46" s="60"/>
      <c r="J46" s="60"/>
      <c r="K46" s="60"/>
      <c r="L46" s="60"/>
      <c r="M46" s="60"/>
      <c r="N46" s="60"/>
      <c r="O46" s="60"/>
      <c r="P46" s="60"/>
      <c r="Q46" s="60"/>
      <c r="R46" s="60"/>
      <c r="S46" s="60"/>
      <c r="T46" s="60"/>
    </row>
    <row r="47" spans="1:20" ht="15">
      <c r="A47" s="60"/>
      <c r="B47" s="60"/>
      <c r="C47" s="60"/>
      <c r="D47" s="60"/>
      <c r="E47" s="60"/>
      <c r="F47" s="60"/>
      <c r="G47" s="60"/>
      <c r="H47" s="60"/>
      <c r="I47" s="60"/>
      <c r="J47" s="60"/>
      <c r="K47" s="60"/>
      <c r="L47" s="60"/>
      <c r="M47" s="60"/>
      <c r="N47" s="60"/>
      <c r="O47" s="60"/>
      <c r="P47" s="60"/>
      <c r="Q47" s="60"/>
      <c r="R47" s="60"/>
      <c r="S47" s="60"/>
      <c r="T47" s="60"/>
    </row>
    <row r="48" spans="1:20" ht="15">
      <c r="A48" s="60"/>
      <c r="B48" s="60"/>
      <c r="C48" s="60"/>
      <c r="D48" s="60"/>
      <c r="E48" s="60"/>
      <c r="F48" s="60"/>
      <c r="G48" s="60"/>
      <c r="H48" s="60"/>
      <c r="I48" s="60"/>
      <c r="J48" s="60"/>
      <c r="K48" s="60"/>
      <c r="L48" s="60"/>
      <c r="M48" s="60"/>
      <c r="N48" s="60"/>
      <c r="O48" s="60"/>
      <c r="P48" s="60"/>
      <c r="Q48" s="60"/>
      <c r="R48" s="60"/>
      <c r="S48" s="60"/>
      <c r="T48" s="60"/>
    </row>
    <row r="49" spans="1:20" ht="15">
      <c r="A49" s="60"/>
      <c r="B49" s="60"/>
      <c r="C49" s="60"/>
      <c r="D49" s="60"/>
      <c r="E49" s="60"/>
      <c r="F49" s="60"/>
      <c r="G49" s="60"/>
      <c r="H49" s="60"/>
      <c r="I49" s="60"/>
      <c r="J49" s="60"/>
      <c r="K49" s="60"/>
      <c r="L49" s="60"/>
      <c r="M49" s="60"/>
      <c r="N49" s="60"/>
      <c r="O49" s="60"/>
      <c r="P49" s="60"/>
      <c r="Q49" s="60"/>
      <c r="R49" s="60"/>
      <c r="S49" s="60"/>
      <c r="T49" s="60"/>
    </row>
    <row r="50" spans="1:20" ht="15">
      <c r="A50" s="60"/>
      <c r="B50" s="60"/>
      <c r="C50" s="60"/>
      <c r="D50" s="60"/>
      <c r="E50" s="60"/>
      <c r="F50" s="60"/>
      <c r="G50" s="60"/>
      <c r="H50" s="60"/>
      <c r="I50" s="60"/>
      <c r="J50" s="60"/>
      <c r="K50" s="60"/>
      <c r="L50" s="60"/>
      <c r="M50" s="60"/>
      <c r="N50" s="60"/>
      <c r="O50" s="60"/>
      <c r="P50" s="60"/>
      <c r="Q50" s="60"/>
      <c r="R50" s="60"/>
      <c r="S50" s="60"/>
      <c r="T50" s="60"/>
    </row>
    <row r="51" spans="1:20" ht="15">
      <c r="A51" s="60"/>
      <c r="B51" s="60"/>
      <c r="C51" s="60"/>
      <c r="D51" s="60"/>
      <c r="E51" s="60"/>
      <c r="F51" s="60"/>
      <c r="G51" s="60"/>
      <c r="H51" s="60"/>
      <c r="I51" s="60"/>
      <c r="J51" s="60"/>
      <c r="K51" s="60"/>
      <c r="L51" s="60"/>
      <c r="M51" s="60"/>
      <c r="N51" s="60"/>
      <c r="O51" s="60"/>
      <c r="P51" s="60"/>
      <c r="Q51" s="60"/>
      <c r="R51" s="60"/>
      <c r="S51" s="60"/>
      <c r="T51" s="60"/>
    </row>
    <row r="52" spans="1:20" ht="15">
      <c r="A52" s="60"/>
      <c r="B52" s="60"/>
      <c r="C52" s="60"/>
      <c r="D52" s="60"/>
      <c r="E52" s="60"/>
      <c r="F52" s="60"/>
      <c r="G52" s="60"/>
      <c r="H52" s="60"/>
      <c r="I52" s="60"/>
      <c r="J52" s="60"/>
      <c r="K52" s="60"/>
      <c r="L52" s="60"/>
      <c r="M52" s="60"/>
      <c r="N52" s="60"/>
      <c r="O52" s="60"/>
      <c r="P52" s="60"/>
      <c r="Q52" s="60"/>
      <c r="R52" s="60"/>
      <c r="S52" s="60"/>
      <c r="T52" s="60"/>
    </row>
    <row r="53" spans="1:20" ht="15">
      <c r="A53" s="60"/>
      <c r="B53" s="60"/>
      <c r="C53" s="60"/>
      <c r="D53" s="60"/>
      <c r="E53" s="60"/>
      <c r="F53" s="60"/>
      <c r="G53" s="60"/>
      <c r="H53" s="60"/>
      <c r="I53" s="60"/>
      <c r="J53" s="60"/>
      <c r="K53" s="60"/>
      <c r="L53" s="60"/>
      <c r="M53" s="60"/>
      <c r="N53" s="60"/>
      <c r="O53" s="60"/>
      <c r="P53" s="60"/>
      <c r="Q53" s="60"/>
      <c r="R53" s="60"/>
      <c r="S53" s="60"/>
      <c r="T53" s="60"/>
    </row>
    <row r="54" spans="1:20" ht="15">
      <c r="A54" s="60"/>
      <c r="B54" s="60"/>
      <c r="C54" s="60"/>
      <c r="D54" s="60"/>
      <c r="E54" s="60"/>
      <c r="F54" s="60"/>
      <c r="G54" s="60"/>
      <c r="H54" s="60"/>
      <c r="I54" s="60"/>
      <c r="J54" s="60"/>
      <c r="K54" s="60"/>
      <c r="L54" s="60"/>
      <c r="M54" s="60"/>
      <c r="N54" s="60"/>
      <c r="O54" s="60"/>
      <c r="P54" s="60"/>
      <c r="Q54" s="60"/>
      <c r="R54" s="60"/>
      <c r="S54" s="60"/>
      <c r="T54" s="60"/>
    </row>
    <row r="55" spans="1:20" ht="15">
      <c r="A55" s="60"/>
      <c r="B55" s="60"/>
      <c r="C55" s="60"/>
      <c r="D55" s="60"/>
      <c r="E55" s="60"/>
      <c r="F55" s="60"/>
      <c r="G55" s="60"/>
      <c r="H55" s="60"/>
      <c r="I55" s="60"/>
      <c r="J55" s="60"/>
      <c r="K55" s="60"/>
      <c r="L55" s="60"/>
      <c r="M55" s="60"/>
      <c r="N55" s="60"/>
      <c r="O55" s="60"/>
      <c r="P55" s="60"/>
      <c r="Q55" s="60"/>
      <c r="R55" s="60"/>
      <c r="S55" s="60"/>
      <c r="T55" s="60"/>
    </row>
    <row r="56" spans="1:20" ht="15">
      <c r="A56" s="60"/>
      <c r="B56" s="60"/>
      <c r="C56" s="60"/>
      <c r="D56" s="60"/>
      <c r="E56" s="60"/>
      <c r="F56" s="60"/>
      <c r="G56" s="60"/>
      <c r="H56" s="60"/>
      <c r="I56" s="60"/>
      <c r="J56" s="60"/>
      <c r="K56" s="60"/>
      <c r="L56" s="60"/>
      <c r="M56" s="60"/>
      <c r="N56" s="60"/>
      <c r="O56" s="60"/>
      <c r="P56" s="60"/>
      <c r="Q56" s="60"/>
      <c r="R56" s="60"/>
      <c r="S56" s="60"/>
      <c r="T56" s="60"/>
    </row>
    <row r="57" spans="1:20" ht="15">
      <c r="A57" s="60"/>
      <c r="B57" s="60"/>
      <c r="C57" s="60"/>
      <c r="D57" s="60"/>
      <c r="E57" s="60"/>
      <c r="F57" s="60"/>
      <c r="G57" s="60"/>
      <c r="H57" s="60"/>
      <c r="I57" s="60"/>
      <c r="J57" s="60"/>
      <c r="K57" s="60"/>
      <c r="L57" s="60"/>
      <c r="M57" s="60"/>
      <c r="N57" s="60"/>
      <c r="O57" s="60"/>
      <c r="P57" s="60"/>
      <c r="Q57" s="60"/>
      <c r="R57" s="60"/>
      <c r="S57" s="60"/>
      <c r="T57" s="60"/>
    </row>
    <row r="58" spans="1:20" ht="15">
      <c r="A58" s="60"/>
      <c r="B58" s="60"/>
      <c r="C58" s="60"/>
      <c r="D58" s="60"/>
      <c r="E58" s="60"/>
      <c r="F58" s="60"/>
      <c r="G58" s="60"/>
      <c r="H58" s="60"/>
      <c r="I58" s="60"/>
      <c r="J58" s="60"/>
      <c r="K58" s="60"/>
      <c r="L58" s="60"/>
      <c r="M58" s="60"/>
      <c r="N58" s="60"/>
      <c r="O58" s="60"/>
      <c r="P58" s="60"/>
      <c r="Q58" s="60"/>
      <c r="R58" s="60"/>
      <c r="S58" s="60"/>
      <c r="T58" s="60"/>
    </row>
    <row r="59" spans="1:20" ht="15">
      <c r="A59" s="60"/>
      <c r="B59" s="60"/>
      <c r="C59" s="60"/>
      <c r="D59" s="60"/>
      <c r="E59" s="60"/>
      <c r="F59" s="60"/>
      <c r="G59" s="60"/>
      <c r="H59" s="60"/>
      <c r="I59" s="60"/>
      <c r="J59" s="60"/>
      <c r="K59" s="60"/>
      <c r="L59" s="60"/>
      <c r="M59" s="60"/>
      <c r="N59" s="60"/>
      <c r="O59" s="60"/>
      <c r="P59" s="60"/>
      <c r="Q59" s="60"/>
      <c r="R59" s="60"/>
      <c r="S59" s="60"/>
      <c r="T59" s="60"/>
    </row>
    <row r="60" spans="1:20" ht="15">
      <c r="A60" s="60"/>
      <c r="B60" s="60"/>
      <c r="C60" s="60"/>
      <c r="D60" s="60"/>
      <c r="E60" s="60"/>
      <c r="F60" s="60"/>
      <c r="G60" s="60"/>
      <c r="H60" s="60"/>
      <c r="I60" s="60"/>
      <c r="J60" s="60"/>
      <c r="K60" s="60"/>
      <c r="L60" s="60"/>
      <c r="M60" s="60"/>
      <c r="N60" s="60"/>
      <c r="O60" s="60"/>
      <c r="P60" s="60"/>
      <c r="Q60" s="60"/>
      <c r="R60" s="60"/>
      <c r="S60" s="60"/>
      <c r="T60" s="60"/>
    </row>
    <row r="61" spans="1:20" ht="15">
      <c r="A61" s="60"/>
      <c r="B61" s="60"/>
      <c r="C61" s="60"/>
      <c r="D61" s="60"/>
      <c r="E61" s="60"/>
      <c r="F61" s="60"/>
      <c r="G61" s="60"/>
      <c r="H61" s="60"/>
      <c r="I61" s="60"/>
      <c r="J61" s="60"/>
      <c r="K61" s="60"/>
      <c r="L61" s="60"/>
      <c r="M61" s="60"/>
      <c r="N61" s="60"/>
      <c r="O61" s="60"/>
      <c r="P61" s="60"/>
      <c r="Q61" s="60"/>
      <c r="R61" s="60"/>
      <c r="S61" s="60"/>
      <c r="T61" s="60"/>
    </row>
    <row r="62" spans="1:20" ht="15">
      <c r="A62" s="60"/>
      <c r="B62" s="60"/>
      <c r="C62" s="60"/>
      <c r="D62" s="60"/>
      <c r="E62" s="60"/>
      <c r="F62" s="60"/>
      <c r="G62" s="60"/>
      <c r="H62" s="60"/>
      <c r="I62" s="60"/>
      <c r="J62" s="60"/>
      <c r="K62" s="60"/>
      <c r="L62" s="60"/>
      <c r="M62" s="60"/>
      <c r="N62" s="60"/>
      <c r="O62" s="60"/>
      <c r="P62" s="60"/>
      <c r="Q62" s="60"/>
      <c r="R62" s="60"/>
      <c r="S62" s="60"/>
      <c r="T62" s="60"/>
    </row>
    <row r="63" spans="1:20" ht="15">
      <c r="A63" s="60"/>
      <c r="B63" s="60"/>
      <c r="C63" s="60"/>
      <c r="D63" s="60"/>
      <c r="E63" s="60"/>
      <c r="F63" s="60"/>
      <c r="G63" s="60"/>
      <c r="H63" s="60"/>
      <c r="I63" s="60"/>
      <c r="J63" s="60"/>
      <c r="K63" s="60"/>
      <c r="L63" s="60"/>
      <c r="M63" s="60"/>
      <c r="N63" s="60"/>
      <c r="O63" s="60"/>
      <c r="P63" s="60"/>
      <c r="Q63" s="60"/>
      <c r="R63" s="60"/>
      <c r="S63" s="60"/>
      <c r="T63" s="60"/>
    </row>
    <row r="64" spans="1:20" ht="15">
      <c r="A64" s="60"/>
      <c r="B64" s="60"/>
      <c r="C64" s="60"/>
      <c r="D64" s="60"/>
      <c r="E64" s="60"/>
      <c r="F64" s="60"/>
      <c r="G64" s="60"/>
      <c r="H64" s="60"/>
      <c r="I64" s="60"/>
      <c r="J64" s="60"/>
      <c r="K64" s="60"/>
      <c r="L64" s="60"/>
      <c r="M64" s="60"/>
      <c r="N64" s="60"/>
      <c r="O64" s="60"/>
      <c r="P64" s="60"/>
      <c r="Q64" s="60"/>
      <c r="R64" s="60"/>
      <c r="S64" s="60"/>
      <c r="T64" s="60"/>
    </row>
    <row r="65" spans="1:20" ht="15">
      <c r="A65" s="60"/>
      <c r="B65" s="60"/>
      <c r="C65" s="60"/>
      <c r="D65" s="60"/>
      <c r="E65" s="60"/>
      <c r="F65" s="60"/>
      <c r="G65" s="60"/>
      <c r="H65" s="60"/>
      <c r="I65" s="60"/>
      <c r="J65" s="60"/>
      <c r="K65" s="60"/>
      <c r="L65" s="60"/>
      <c r="M65" s="60"/>
      <c r="N65" s="60"/>
      <c r="O65" s="60"/>
      <c r="P65" s="60"/>
      <c r="Q65" s="60"/>
      <c r="R65" s="60"/>
      <c r="S65" s="60"/>
      <c r="T65" s="60"/>
    </row>
    <row r="66" spans="1:20" ht="15">
      <c r="A66" s="60"/>
      <c r="B66" s="60"/>
      <c r="C66" s="60"/>
      <c r="D66" s="60"/>
      <c r="E66" s="60"/>
      <c r="F66" s="60"/>
      <c r="G66" s="60"/>
      <c r="H66" s="60"/>
      <c r="I66" s="60"/>
      <c r="J66" s="60"/>
      <c r="K66" s="60"/>
      <c r="L66" s="60"/>
      <c r="M66" s="60"/>
      <c r="N66" s="60"/>
      <c r="O66" s="60"/>
      <c r="P66" s="60"/>
      <c r="Q66" s="60"/>
      <c r="R66" s="60"/>
      <c r="S66" s="60"/>
      <c r="T66" s="60"/>
    </row>
    <row r="67" spans="1:20" ht="15">
      <c r="A67" s="60"/>
      <c r="B67" s="60"/>
      <c r="C67" s="60"/>
      <c r="D67" s="60"/>
      <c r="E67" s="60"/>
      <c r="F67" s="60"/>
      <c r="G67" s="60"/>
      <c r="H67" s="60"/>
      <c r="I67" s="60"/>
      <c r="J67" s="60"/>
      <c r="K67" s="60"/>
      <c r="L67" s="60"/>
      <c r="M67" s="60"/>
      <c r="N67" s="60"/>
      <c r="O67" s="60"/>
      <c r="P67" s="60"/>
      <c r="Q67" s="60"/>
      <c r="R67" s="60"/>
      <c r="S67" s="60"/>
      <c r="T67" s="60"/>
    </row>
    <row r="68" spans="1:20" ht="15">
      <c r="A68" s="60"/>
      <c r="B68" s="60"/>
      <c r="C68" s="60"/>
      <c r="D68" s="60"/>
      <c r="E68" s="60"/>
      <c r="F68" s="60"/>
      <c r="G68" s="60"/>
      <c r="H68" s="60"/>
      <c r="I68" s="60"/>
      <c r="J68" s="60"/>
      <c r="K68" s="60"/>
      <c r="L68" s="60"/>
      <c r="M68" s="60"/>
      <c r="N68" s="60"/>
      <c r="O68" s="60"/>
      <c r="P68" s="60"/>
      <c r="Q68" s="60"/>
      <c r="R68" s="60"/>
      <c r="S68" s="60"/>
      <c r="T68" s="60"/>
    </row>
    <row r="69" spans="1:20" ht="15">
      <c r="A69" s="60"/>
      <c r="B69" s="60"/>
      <c r="C69" s="60"/>
      <c r="D69" s="60"/>
      <c r="E69" s="60"/>
      <c r="F69" s="60"/>
      <c r="G69" s="60"/>
      <c r="H69" s="60"/>
      <c r="I69" s="60"/>
      <c r="J69" s="60"/>
      <c r="K69" s="60"/>
      <c r="L69" s="60"/>
      <c r="M69" s="60"/>
      <c r="N69" s="60"/>
      <c r="O69" s="60"/>
      <c r="P69" s="60"/>
      <c r="Q69" s="60"/>
      <c r="R69" s="60"/>
      <c r="S69" s="60"/>
      <c r="T69" s="60"/>
    </row>
    <row r="70" spans="1:20" ht="15">
      <c r="A70" s="60"/>
      <c r="B70" s="60"/>
      <c r="C70" s="60"/>
      <c r="D70" s="60"/>
      <c r="E70" s="60"/>
      <c r="F70" s="60"/>
      <c r="G70" s="60"/>
      <c r="H70" s="60"/>
      <c r="I70" s="60"/>
      <c r="J70" s="60"/>
      <c r="K70" s="60"/>
      <c r="L70" s="60"/>
      <c r="M70" s="60"/>
      <c r="N70" s="60"/>
      <c r="O70" s="60"/>
      <c r="P70" s="60"/>
      <c r="Q70" s="60"/>
      <c r="R70" s="60"/>
      <c r="S70" s="60"/>
      <c r="T70" s="60"/>
    </row>
    <row r="71" spans="1:20" ht="15">
      <c r="A71" s="60"/>
      <c r="B71" s="60"/>
      <c r="C71" s="60"/>
      <c r="D71" s="60"/>
      <c r="E71" s="60"/>
      <c r="F71" s="60"/>
      <c r="G71" s="60"/>
      <c r="H71" s="60"/>
      <c r="I71" s="60"/>
      <c r="J71" s="60"/>
      <c r="K71" s="60"/>
      <c r="L71" s="60"/>
      <c r="M71" s="60"/>
      <c r="N71" s="60"/>
      <c r="O71" s="60"/>
      <c r="P71" s="60"/>
      <c r="Q71" s="60"/>
      <c r="R71" s="60"/>
      <c r="S71" s="60"/>
      <c r="T71" s="60"/>
    </row>
    <row r="72" spans="1:20" ht="15">
      <c r="A72" s="60"/>
      <c r="B72" s="60"/>
      <c r="C72" s="60"/>
      <c r="D72" s="60"/>
      <c r="E72" s="60"/>
      <c r="F72" s="60"/>
      <c r="G72" s="60"/>
      <c r="H72" s="60"/>
      <c r="I72" s="60"/>
      <c r="J72" s="60"/>
      <c r="K72" s="60"/>
      <c r="L72" s="60"/>
      <c r="M72" s="60"/>
      <c r="N72" s="60"/>
      <c r="O72" s="60"/>
      <c r="P72" s="60"/>
      <c r="Q72" s="60"/>
      <c r="R72" s="60"/>
      <c r="S72" s="60"/>
      <c r="T72" s="60"/>
    </row>
    <row r="73" spans="1:20" ht="15">
      <c r="A73" s="60"/>
      <c r="B73" s="60"/>
      <c r="C73" s="60"/>
      <c r="D73" s="60"/>
      <c r="E73" s="60"/>
      <c r="F73" s="60"/>
      <c r="G73" s="60"/>
      <c r="H73" s="60"/>
      <c r="I73" s="60"/>
      <c r="J73" s="60"/>
      <c r="K73" s="60"/>
      <c r="L73" s="60"/>
      <c r="M73" s="60"/>
      <c r="N73" s="60"/>
      <c r="O73" s="60"/>
      <c r="P73" s="60"/>
      <c r="Q73" s="60"/>
      <c r="R73" s="60"/>
      <c r="S73" s="60"/>
      <c r="T73" s="60"/>
    </row>
    <row r="74" spans="1:20" ht="15">
      <c r="A74" s="60"/>
      <c r="B74" s="60"/>
      <c r="C74" s="60"/>
      <c r="D74" s="60"/>
      <c r="E74" s="60"/>
      <c r="F74" s="60"/>
      <c r="G74" s="60"/>
      <c r="H74" s="60"/>
      <c r="I74" s="60"/>
      <c r="J74" s="60"/>
      <c r="K74" s="60"/>
      <c r="L74" s="60"/>
      <c r="M74" s="60"/>
      <c r="N74" s="60"/>
      <c r="O74" s="60"/>
      <c r="P74" s="60"/>
      <c r="Q74" s="60"/>
      <c r="R74" s="60"/>
      <c r="S74" s="60"/>
      <c r="T74" s="60"/>
    </row>
    <row r="75" spans="1:20" ht="15">
      <c r="A75" s="60"/>
      <c r="B75" s="60"/>
      <c r="C75" s="60"/>
      <c r="D75" s="60"/>
      <c r="E75" s="60"/>
      <c r="F75" s="60"/>
      <c r="G75" s="60"/>
      <c r="H75" s="60"/>
      <c r="I75" s="60"/>
      <c r="J75" s="60"/>
      <c r="K75" s="60"/>
      <c r="L75" s="60"/>
      <c r="M75" s="60"/>
      <c r="N75" s="60"/>
      <c r="O75" s="60"/>
      <c r="P75" s="60"/>
      <c r="Q75" s="60"/>
      <c r="R75" s="60"/>
      <c r="S75" s="60"/>
      <c r="T75" s="60"/>
    </row>
    <row r="76" spans="1:20" ht="15">
      <c r="A76" s="60"/>
      <c r="B76" s="60"/>
      <c r="C76" s="60"/>
      <c r="D76" s="60"/>
      <c r="E76" s="60"/>
      <c r="F76" s="60"/>
      <c r="G76" s="60"/>
      <c r="H76" s="60"/>
      <c r="I76" s="60"/>
      <c r="J76" s="60"/>
      <c r="K76" s="60"/>
      <c r="L76" s="60"/>
      <c r="M76" s="60"/>
      <c r="N76" s="60"/>
      <c r="O76" s="60"/>
      <c r="P76" s="60"/>
      <c r="Q76" s="60"/>
      <c r="R76" s="60"/>
      <c r="S76" s="60"/>
      <c r="T76" s="60"/>
    </row>
    <row r="77" spans="1:20" ht="15">
      <c r="A77" s="60"/>
      <c r="B77" s="60"/>
      <c r="C77" s="60"/>
      <c r="D77" s="60"/>
      <c r="E77" s="60"/>
      <c r="F77" s="60"/>
      <c r="G77" s="60"/>
      <c r="H77" s="60"/>
      <c r="I77" s="60"/>
      <c r="J77" s="60"/>
      <c r="K77" s="60"/>
      <c r="L77" s="60"/>
      <c r="M77" s="60"/>
      <c r="N77" s="60"/>
      <c r="O77" s="60"/>
      <c r="P77" s="60"/>
      <c r="Q77" s="60"/>
      <c r="R77" s="60"/>
      <c r="S77" s="60"/>
      <c r="T77" s="60"/>
    </row>
    <row r="78" spans="1:20" ht="15">
      <c r="A78" s="60"/>
      <c r="B78" s="60"/>
      <c r="C78" s="60"/>
      <c r="D78" s="60"/>
      <c r="E78" s="60"/>
      <c r="F78" s="60"/>
      <c r="G78" s="60"/>
      <c r="H78" s="60"/>
      <c r="I78" s="60"/>
      <c r="J78" s="60"/>
      <c r="K78" s="60"/>
      <c r="L78" s="60"/>
      <c r="M78" s="60"/>
      <c r="N78" s="60"/>
      <c r="O78" s="60"/>
      <c r="P78" s="60"/>
      <c r="Q78" s="60"/>
      <c r="R78" s="60"/>
      <c r="S78" s="60"/>
      <c r="T78" s="60"/>
    </row>
    <row r="79" spans="1:20" ht="15">
      <c r="A79" s="60"/>
      <c r="B79" s="60"/>
      <c r="C79" s="60"/>
      <c r="D79" s="60"/>
      <c r="E79" s="60"/>
      <c r="F79" s="60"/>
      <c r="G79" s="60"/>
      <c r="H79" s="60"/>
      <c r="I79" s="60"/>
      <c r="J79" s="60"/>
      <c r="K79" s="60"/>
      <c r="L79" s="60"/>
      <c r="M79" s="60"/>
      <c r="N79" s="60"/>
      <c r="O79" s="60"/>
      <c r="P79" s="60"/>
      <c r="Q79" s="60"/>
      <c r="R79" s="60"/>
      <c r="S79" s="60"/>
      <c r="T79" s="60"/>
    </row>
    <row r="80" spans="1:20" ht="15">
      <c r="A80" s="60"/>
      <c r="B80" s="60"/>
      <c r="C80" s="60"/>
      <c r="D80" s="60"/>
      <c r="E80" s="60"/>
      <c r="F80" s="60"/>
      <c r="G80" s="60"/>
      <c r="H80" s="60"/>
      <c r="I80" s="60"/>
      <c r="J80" s="60"/>
      <c r="K80" s="60"/>
      <c r="L80" s="60"/>
      <c r="M80" s="60"/>
      <c r="N80" s="60"/>
      <c r="O80" s="60"/>
      <c r="P80" s="60"/>
      <c r="Q80" s="60"/>
      <c r="R80" s="60"/>
      <c r="S80" s="60"/>
      <c r="T80" s="60"/>
    </row>
    <row r="81" spans="1:20" ht="15">
      <c r="A81" s="60"/>
      <c r="B81" s="60"/>
      <c r="C81" s="60"/>
      <c r="D81" s="60"/>
      <c r="E81" s="60"/>
      <c r="F81" s="60"/>
      <c r="G81" s="60"/>
      <c r="H81" s="60"/>
      <c r="I81" s="60"/>
      <c r="J81" s="60"/>
      <c r="K81" s="60"/>
      <c r="L81" s="60"/>
      <c r="M81" s="60"/>
      <c r="N81" s="60"/>
      <c r="O81" s="60"/>
      <c r="P81" s="60"/>
      <c r="Q81" s="60"/>
      <c r="R81" s="60"/>
      <c r="S81" s="60"/>
      <c r="T81" s="60"/>
    </row>
    <row r="82" spans="1:20" ht="15">
      <c r="A82" s="60"/>
      <c r="B82" s="60"/>
      <c r="C82" s="60"/>
      <c r="D82" s="60"/>
      <c r="E82" s="60"/>
      <c r="F82" s="60"/>
      <c r="G82" s="60"/>
      <c r="H82" s="60"/>
      <c r="I82" s="60"/>
      <c r="J82" s="60"/>
      <c r="K82" s="60"/>
      <c r="L82" s="60"/>
      <c r="M82" s="60"/>
      <c r="N82" s="60"/>
      <c r="O82" s="60"/>
      <c r="P82" s="60"/>
      <c r="Q82" s="60"/>
      <c r="R82" s="60"/>
      <c r="S82" s="60"/>
      <c r="T82" s="60"/>
    </row>
    <row r="83" spans="1:20" ht="15">
      <c r="A83" s="60"/>
      <c r="B83" s="60"/>
      <c r="C83" s="60"/>
      <c r="D83" s="60"/>
      <c r="E83" s="60"/>
      <c r="F83" s="60"/>
      <c r="G83" s="60"/>
      <c r="H83" s="60"/>
      <c r="I83" s="60"/>
      <c r="J83" s="60"/>
      <c r="K83" s="60"/>
      <c r="L83" s="60"/>
      <c r="M83" s="60"/>
      <c r="N83" s="60"/>
      <c r="O83" s="60"/>
      <c r="P83" s="60"/>
      <c r="Q83" s="60"/>
      <c r="R83" s="60"/>
      <c r="S83" s="60"/>
      <c r="T83" s="60"/>
    </row>
    <row r="84" spans="1:20" ht="15">
      <c r="A84" s="60"/>
      <c r="B84" s="60"/>
      <c r="C84" s="60"/>
      <c r="D84" s="60"/>
      <c r="E84" s="60"/>
      <c r="F84" s="60"/>
      <c r="G84" s="60"/>
      <c r="H84" s="60"/>
      <c r="I84" s="60"/>
      <c r="J84" s="60"/>
      <c r="K84" s="60"/>
      <c r="L84" s="60"/>
      <c r="M84" s="60"/>
      <c r="N84" s="60"/>
      <c r="O84" s="60"/>
      <c r="P84" s="60"/>
      <c r="Q84" s="60"/>
      <c r="R84" s="60"/>
      <c r="S84" s="60"/>
      <c r="T84" s="60"/>
    </row>
    <row r="85" spans="1:20" ht="15">
      <c r="A85" s="60"/>
      <c r="B85" s="60"/>
      <c r="C85" s="60"/>
      <c r="D85" s="60"/>
      <c r="E85" s="60"/>
      <c r="F85" s="60"/>
      <c r="G85" s="60"/>
      <c r="H85" s="60"/>
      <c r="I85" s="60"/>
      <c r="J85" s="60"/>
      <c r="K85" s="60"/>
      <c r="L85" s="60"/>
      <c r="M85" s="60"/>
      <c r="N85" s="60"/>
      <c r="O85" s="60"/>
      <c r="P85" s="60"/>
      <c r="Q85" s="60"/>
      <c r="R85" s="60"/>
      <c r="S85" s="60"/>
      <c r="T85" s="60"/>
    </row>
    <row r="86" spans="1:20" ht="15">
      <c r="A86" s="60"/>
      <c r="B86" s="60"/>
      <c r="C86" s="60"/>
      <c r="D86" s="60"/>
      <c r="E86" s="60"/>
      <c r="F86" s="60"/>
      <c r="G86" s="60"/>
      <c r="H86" s="60"/>
      <c r="I86" s="60"/>
      <c r="J86" s="60"/>
      <c r="K86" s="60"/>
      <c r="L86" s="60"/>
      <c r="M86" s="60"/>
      <c r="N86" s="60"/>
      <c r="O86" s="60"/>
      <c r="P86" s="60"/>
      <c r="Q86" s="60"/>
      <c r="R86" s="60"/>
      <c r="S86" s="60"/>
      <c r="T86" s="60"/>
    </row>
    <row r="87" spans="1:20" ht="15">
      <c r="A87" s="60"/>
      <c r="B87" s="60"/>
      <c r="C87" s="60"/>
      <c r="D87" s="60"/>
      <c r="E87" s="60"/>
      <c r="F87" s="60"/>
      <c r="G87" s="60"/>
      <c r="H87" s="60"/>
      <c r="I87" s="60"/>
      <c r="J87" s="60"/>
      <c r="K87" s="60"/>
      <c r="L87" s="60"/>
      <c r="M87" s="60"/>
      <c r="N87" s="60"/>
      <c r="O87" s="60"/>
      <c r="P87" s="60"/>
      <c r="Q87" s="60"/>
      <c r="R87" s="60"/>
      <c r="S87" s="60"/>
      <c r="T87" s="60"/>
    </row>
    <row r="88" spans="1:20" ht="15">
      <c r="A88" s="60"/>
      <c r="B88" s="60"/>
      <c r="C88" s="60"/>
      <c r="D88" s="60"/>
      <c r="E88" s="60"/>
      <c r="F88" s="60"/>
      <c r="G88" s="60"/>
      <c r="H88" s="60"/>
      <c r="I88" s="60"/>
      <c r="J88" s="60"/>
      <c r="K88" s="60"/>
      <c r="L88" s="60"/>
      <c r="M88" s="60"/>
      <c r="N88" s="60"/>
      <c r="O88" s="60"/>
      <c r="P88" s="60"/>
      <c r="Q88" s="60"/>
      <c r="R88" s="60"/>
      <c r="S88" s="60"/>
      <c r="T88" s="60"/>
    </row>
    <row r="89" spans="1:20" ht="15">
      <c r="A89" s="60"/>
      <c r="B89" s="60"/>
      <c r="C89" s="60"/>
      <c r="D89" s="60"/>
      <c r="E89" s="60"/>
      <c r="F89" s="60"/>
      <c r="G89" s="60"/>
      <c r="H89" s="60"/>
      <c r="I89" s="60"/>
      <c r="J89" s="60"/>
      <c r="K89" s="60"/>
      <c r="L89" s="60"/>
      <c r="M89" s="60"/>
      <c r="N89" s="60"/>
      <c r="O89" s="60"/>
      <c r="P89" s="60"/>
      <c r="Q89" s="60"/>
      <c r="R89" s="60"/>
      <c r="S89" s="60"/>
      <c r="T89" s="60"/>
    </row>
    <row r="90" spans="1:20" ht="15">
      <c r="A90" s="60"/>
      <c r="B90" s="60"/>
      <c r="C90" s="60"/>
      <c r="D90" s="60"/>
      <c r="E90" s="60"/>
      <c r="F90" s="60"/>
      <c r="G90" s="60"/>
      <c r="H90" s="60"/>
      <c r="I90" s="60"/>
      <c r="J90" s="60"/>
      <c r="K90" s="60"/>
      <c r="L90" s="60"/>
      <c r="M90" s="60"/>
      <c r="N90" s="60"/>
      <c r="O90" s="60"/>
      <c r="P90" s="60"/>
      <c r="Q90" s="60"/>
      <c r="R90" s="60"/>
      <c r="S90" s="60"/>
      <c r="T90" s="60"/>
    </row>
    <row r="91" spans="1:20" ht="15">
      <c r="A91" s="60"/>
      <c r="B91" s="60"/>
      <c r="C91" s="60"/>
      <c r="D91" s="60"/>
      <c r="E91" s="60"/>
      <c r="F91" s="60"/>
      <c r="G91" s="60"/>
      <c r="H91" s="60"/>
      <c r="I91" s="60"/>
      <c r="J91" s="60"/>
      <c r="K91" s="60"/>
      <c r="L91" s="60"/>
      <c r="M91" s="60"/>
      <c r="N91" s="60"/>
      <c r="O91" s="60"/>
      <c r="P91" s="60"/>
      <c r="Q91" s="60"/>
      <c r="R91" s="60"/>
      <c r="S91" s="60"/>
      <c r="T91" s="60"/>
    </row>
    <row r="92" spans="1:20" ht="15">
      <c r="A92" s="60"/>
      <c r="B92" s="60"/>
      <c r="C92" s="60"/>
      <c r="D92" s="60"/>
      <c r="E92" s="60"/>
      <c r="F92" s="60"/>
      <c r="G92" s="60"/>
      <c r="H92" s="60"/>
      <c r="I92" s="60"/>
      <c r="J92" s="60"/>
      <c r="K92" s="60"/>
      <c r="L92" s="60"/>
      <c r="M92" s="60"/>
      <c r="N92" s="60"/>
      <c r="O92" s="60"/>
      <c r="P92" s="60"/>
      <c r="Q92" s="60"/>
      <c r="R92" s="60"/>
      <c r="S92" s="60"/>
      <c r="T92" s="60"/>
    </row>
    <row r="93" spans="1:20" ht="15">
      <c r="A93" s="60"/>
      <c r="B93" s="60"/>
      <c r="C93" s="60"/>
      <c r="D93" s="60"/>
      <c r="E93" s="60"/>
      <c r="F93" s="60"/>
      <c r="G93" s="60"/>
      <c r="H93" s="60"/>
      <c r="I93" s="60"/>
      <c r="J93" s="60"/>
      <c r="K93" s="60"/>
      <c r="L93" s="60"/>
      <c r="M93" s="60"/>
      <c r="N93" s="60"/>
      <c r="O93" s="60"/>
      <c r="P93" s="60"/>
      <c r="Q93" s="60"/>
      <c r="R93" s="60"/>
      <c r="S93" s="60"/>
      <c r="T93" s="60"/>
    </row>
    <row r="94" spans="1:20" ht="15">
      <c r="A94" s="60"/>
      <c r="B94" s="60"/>
      <c r="C94" s="60"/>
      <c r="D94" s="60"/>
      <c r="E94" s="60"/>
      <c r="F94" s="60"/>
      <c r="G94" s="60"/>
      <c r="H94" s="60"/>
      <c r="I94" s="60"/>
      <c r="J94" s="60"/>
      <c r="K94" s="60"/>
      <c r="L94" s="60"/>
      <c r="M94" s="60"/>
      <c r="N94" s="60"/>
      <c r="O94" s="60"/>
      <c r="P94" s="60"/>
      <c r="Q94" s="60"/>
      <c r="R94" s="60"/>
      <c r="S94" s="60"/>
      <c r="T94" s="60"/>
    </row>
    <row r="95" spans="1:20" ht="15">
      <c r="A95" s="60"/>
      <c r="B95" s="60"/>
      <c r="C95" s="60"/>
      <c r="D95" s="60"/>
      <c r="E95" s="60"/>
      <c r="F95" s="60"/>
      <c r="G95" s="60"/>
      <c r="H95" s="60"/>
      <c r="I95" s="60"/>
      <c r="J95" s="60"/>
      <c r="K95" s="60"/>
      <c r="L95" s="60"/>
      <c r="M95" s="60"/>
      <c r="N95" s="60"/>
      <c r="O95" s="60"/>
      <c r="P95" s="60"/>
      <c r="Q95" s="60"/>
      <c r="R95" s="60"/>
      <c r="S95" s="60"/>
      <c r="T95" s="60"/>
    </row>
    <row r="96" spans="1:20" ht="15">
      <c r="A96" s="60"/>
      <c r="B96" s="60"/>
      <c r="C96" s="60"/>
      <c r="D96" s="60"/>
      <c r="E96" s="60"/>
      <c r="F96" s="60"/>
      <c r="G96" s="60"/>
      <c r="H96" s="60"/>
      <c r="I96" s="60"/>
      <c r="J96" s="60"/>
      <c r="K96" s="60"/>
      <c r="L96" s="60"/>
      <c r="M96" s="60"/>
      <c r="N96" s="60"/>
      <c r="O96" s="60"/>
      <c r="P96" s="60"/>
      <c r="Q96" s="60"/>
      <c r="R96" s="60"/>
      <c r="S96" s="60"/>
      <c r="T96" s="60"/>
    </row>
    <row r="97" spans="1:20" ht="15">
      <c r="A97" s="60"/>
      <c r="B97" s="60"/>
      <c r="C97" s="60"/>
      <c r="D97" s="60"/>
      <c r="E97" s="60"/>
      <c r="F97" s="60"/>
      <c r="G97" s="60"/>
      <c r="H97" s="60"/>
      <c r="I97" s="60"/>
      <c r="J97" s="60"/>
      <c r="K97" s="60"/>
      <c r="L97" s="60"/>
      <c r="M97" s="60"/>
      <c r="N97" s="60"/>
      <c r="O97" s="60"/>
      <c r="P97" s="60"/>
      <c r="Q97" s="60"/>
      <c r="R97" s="60"/>
      <c r="S97" s="60"/>
      <c r="T97" s="60"/>
    </row>
    <row r="98" spans="1:20" ht="15">
      <c r="A98" s="60"/>
      <c r="B98" s="60"/>
      <c r="C98" s="60"/>
      <c r="D98" s="60"/>
      <c r="E98" s="60"/>
      <c r="F98" s="60"/>
      <c r="G98" s="60"/>
      <c r="H98" s="60"/>
      <c r="I98" s="60"/>
      <c r="J98" s="60"/>
      <c r="K98" s="60"/>
      <c r="L98" s="60"/>
      <c r="M98" s="60"/>
      <c r="N98" s="60"/>
      <c r="O98" s="60"/>
      <c r="P98" s="60"/>
      <c r="Q98" s="60"/>
      <c r="R98" s="60"/>
      <c r="S98" s="60"/>
      <c r="T98" s="60"/>
    </row>
    <row r="99" spans="1:20" ht="15">
      <c r="A99" s="60"/>
      <c r="B99" s="60"/>
      <c r="C99" s="60"/>
      <c r="D99" s="60"/>
      <c r="E99" s="60"/>
      <c r="F99" s="60"/>
      <c r="G99" s="60"/>
      <c r="H99" s="60"/>
      <c r="I99" s="60"/>
      <c r="J99" s="60"/>
      <c r="K99" s="60"/>
      <c r="L99" s="60"/>
      <c r="M99" s="60"/>
      <c r="N99" s="60"/>
      <c r="O99" s="60"/>
      <c r="P99" s="60"/>
      <c r="Q99" s="60"/>
      <c r="R99" s="60"/>
      <c r="S99" s="60"/>
      <c r="T99" s="60"/>
    </row>
    <row r="100" spans="1:20" ht="15">
      <c r="A100" s="60"/>
      <c r="B100" s="60"/>
      <c r="C100" s="60"/>
      <c r="D100" s="60"/>
      <c r="E100" s="60"/>
      <c r="F100" s="60"/>
      <c r="G100" s="60"/>
      <c r="H100" s="60"/>
      <c r="I100" s="60"/>
      <c r="J100" s="60"/>
      <c r="K100" s="60"/>
      <c r="L100" s="60"/>
      <c r="M100" s="60"/>
      <c r="N100" s="60"/>
      <c r="O100" s="60"/>
      <c r="P100" s="60"/>
      <c r="Q100" s="60"/>
      <c r="R100" s="60"/>
      <c r="S100" s="60"/>
      <c r="T100" s="60"/>
    </row>
    <row r="101" spans="1:20" ht="15">
      <c r="A101" s="60"/>
      <c r="B101" s="60"/>
      <c r="C101" s="60"/>
      <c r="D101" s="60"/>
      <c r="E101" s="60"/>
      <c r="F101" s="60"/>
      <c r="G101" s="60"/>
      <c r="H101" s="60"/>
      <c r="I101" s="60"/>
      <c r="J101" s="60"/>
      <c r="K101" s="60"/>
      <c r="L101" s="60"/>
      <c r="M101" s="60"/>
      <c r="N101" s="60"/>
      <c r="O101" s="60"/>
      <c r="P101" s="60"/>
      <c r="Q101" s="60"/>
      <c r="R101" s="60"/>
      <c r="S101" s="60"/>
      <c r="T101" s="60"/>
    </row>
    <row r="102" spans="1:20" ht="15">
      <c r="A102" s="60"/>
      <c r="B102" s="60"/>
      <c r="C102" s="60"/>
      <c r="D102" s="60"/>
      <c r="E102" s="60"/>
      <c r="F102" s="60"/>
      <c r="G102" s="60"/>
      <c r="H102" s="60"/>
      <c r="I102" s="60"/>
      <c r="J102" s="60"/>
      <c r="K102" s="60"/>
      <c r="L102" s="60"/>
      <c r="M102" s="60"/>
      <c r="N102" s="60"/>
      <c r="O102" s="60"/>
      <c r="P102" s="60"/>
      <c r="Q102" s="60"/>
      <c r="R102" s="60"/>
      <c r="S102" s="60"/>
      <c r="T102" s="60"/>
    </row>
    <row r="103" spans="1:20" ht="15">
      <c r="A103" s="60"/>
      <c r="B103" s="60"/>
      <c r="C103" s="60"/>
      <c r="D103" s="60"/>
      <c r="E103" s="60"/>
      <c r="F103" s="60"/>
      <c r="G103" s="60"/>
      <c r="H103" s="60"/>
      <c r="I103" s="60"/>
      <c r="J103" s="60"/>
      <c r="K103" s="60"/>
      <c r="L103" s="60"/>
      <c r="M103" s="60"/>
      <c r="N103" s="60"/>
      <c r="O103" s="60"/>
      <c r="P103" s="60"/>
      <c r="Q103" s="60"/>
      <c r="R103" s="60"/>
      <c r="S103" s="60"/>
      <c r="T103" s="60"/>
    </row>
    <row r="104" spans="1:20" ht="15">
      <c r="A104" s="60"/>
      <c r="B104" s="60"/>
      <c r="C104" s="60"/>
      <c r="D104" s="60"/>
      <c r="E104" s="60"/>
      <c r="F104" s="60"/>
      <c r="G104" s="60"/>
      <c r="H104" s="60"/>
      <c r="I104" s="60"/>
      <c r="J104" s="60"/>
      <c r="K104" s="60"/>
      <c r="L104" s="60"/>
      <c r="M104" s="60"/>
      <c r="N104" s="60"/>
      <c r="O104" s="60"/>
      <c r="P104" s="60"/>
      <c r="Q104" s="60"/>
      <c r="R104" s="60"/>
      <c r="S104" s="60"/>
      <c r="T104" s="60"/>
    </row>
    <row r="105" spans="1:20" ht="15">
      <c r="A105" s="60"/>
      <c r="B105" s="60"/>
      <c r="C105" s="60"/>
      <c r="D105" s="60"/>
      <c r="E105" s="60"/>
      <c r="F105" s="60"/>
      <c r="G105" s="60"/>
      <c r="H105" s="60"/>
      <c r="I105" s="60"/>
      <c r="J105" s="60"/>
      <c r="K105" s="60"/>
      <c r="L105" s="60"/>
      <c r="M105" s="60"/>
      <c r="N105" s="60"/>
      <c r="O105" s="60"/>
      <c r="P105" s="60"/>
      <c r="Q105" s="60"/>
      <c r="R105" s="60"/>
      <c r="S105" s="60"/>
      <c r="T105" s="60"/>
    </row>
    <row r="106" spans="1:20" ht="15">
      <c r="A106" s="60"/>
      <c r="B106" s="60"/>
      <c r="C106" s="60"/>
      <c r="D106" s="60"/>
      <c r="E106" s="60"/>
      <c r="F106" s="60"/>
      <c r="G106" s="60"/>
      <c r="H106" s="60"/>
      <c r="I106" s="60"/>
      <c r="J106" s="60"/>
      <c r="K106" s="60"/>
      <c r="L106" s="60"/>
      <c r="M106" s="60"/>
      <c r="N106" s="60"/>
      <c r="O106" s="60"/>
      <c r="P106" s="60"/>
      <c r="Q106" s="60"/>
      <c r="R106" s="60"/>
      <c r="S106" s="60"/>
      <c r="T106" s="60"/>
    </row>
    <row r="107" spans="1:20" ht="15">
      <c r="A107" s="60"/>
      <c r="B107" s="60"/>
      <c r="C107" s="60"/>
      <c r="D107" s="60"/>
      <c r="E107" s="60"/>
      <c r="F107" s="60"/>
      <c r="G107" s="60"/>
      <c r="H107" s="60"/>
      <c r="I107" s="60"/>
      <c r="J107" s="60"/>
      <c r="K107" s="60"/>
      <c r="L107" s="60"/>
      <c r="M107" s="60"/>
      <c r="N107" s="60"/>
      <c r="O107" s="60"/>
      <c r="P107" s="60"/>
      <c r="Q107" s="60"/>
      <c r="R107" s="60"/>
      <c r="S107" s="60"/>
      <c r="T107" s="60"/>
    </row>
    <row r="108" spans="1:20" ht="15">
      <c r="A108" s="60"/>
      <c r="B108" s="60"/>
      <c r="C108" s="60"/>
      <c r="D108" s="60"/>
      <c r="E108" s="60"/>
      <c r="F108" s="60"/>
      <c r="G108" s="60"/>
      <c r="H108" s="60"/>
      <c r="I108" s="60"/>
      <c r="J108" s="60"/>
      <c r="K108" s="60"/>
      <c r="L108" s="60"/>
      <c r="M108" s="60"/>
      <c r="N108" s="60"/>
      <c r="O108" s="60"/>
      <c r="P108" s="60"/>
      <c r="Q108" s="60"/>
      <c r="R108" s="60"/>
      <c r="S108" s="60"/>
      <c r="T108" s="60"/>
    </row>
    <row r="109" spans="1:20" ht="15">
      <c r="A109" s="60"/>
      <c r="B109" s="60"/>
      <c r="C109" s="60"/>
      <c r="D109" s="60"/>
      <c r="E109" s="60"/>
      <c r="F109" s="60"/>
      <c r="G109" s="60"/>
      <c r="H109" s="60"/>
      <c r="I109" s="60"/>
      <c r="J109" s="60"/>
      <c r="K109" s="60"/>
      <c r="L109" s="60"/>
      <c r="M109" s="60"/>
      <c r="N109" s="60"/>
      <c r="O109" s="60"/>
      <c r="P109" s="60"/>
      <c r="Q109" s="60"/>
      <c r="R109" s="60"/>
      <c r="S109" s="60"/>
      <c r="T109" s="60"/>
    </row>
    <row r="110" spans="1:20" ht="15">
      <c r="A110" s="60"/>
      <c r="B110" s="60"/>
      <c r="C110" s="60"/>
      <c r="D110" s="60"/>
      <c r="E110" s="60"/>
      <c r="F110" s="60"/>
      <c r="G110" s="60"/>
      <c r="H110" s="60"/>
      <c r="I110" s="60"/>
      <c r="J110" s="60"/>
      <c r="K110" s="60"/>
      <c r="L110" s="60"/>
      <c r="M110" s="60"/>
      <c r="N110" s="60"/>
      <c r="O110" s="60"/>
      <c r="P110" s="60"/>
      <c r="Q110" s="60"/>
      <c r="R110" s="60"/>
      <c r="S110" s="60"/>
      <c r="T110" s="60"/>
    </row>
    <row r="111" spans="1:20" ht="15">
      <c r="A111" s="60"/>
      <c r="B111" s="60"/>
      <c r="C111" s="60"/>
      <c r="D111" s="60"/>
      <c r="E111" s="60"/>
      <c r="F111" s="60"/>
      <c r="G111" s="60"/>
      <c r="H111" s="60"/>
      <c r="I111" s="60"/>
      <c r="J111" s="60"/>
      <c r="K111" s="60"/>
      <c r="L111" s="60"/>
      <c r="M111" s="60"/>
      <c r="N111" s="60"/>
      <c r="O111" s="60"/>
      <c r="P111" s="60"/>
      <c r="Q111" s="60"/>
      <c r="R111" s="60"/>
      <c r="S111" s="60"/>
      <c r="T111" s="60"/>
    </row>
    <row r="112" spans="1:20" ht="15">
      <c r="A112" s="60"/>
      <c r="B112" s="60"/>
      <c r="C112" s="60"/>
      <c r="D112" s="60"/>
      <c r="E112" s="60"/>
      <c r="F112" s="60"/>
      <c r="G112" s="60"/>
      <c r="H112" s="60"/>
      <c r="I112" s="60"/>
      <c r="J112" s="60"/>
      <c r="K112" s="60"/>
      <c r="L112" s="60"/>
      <c r="M112" s="60"/>
      <c r="N112" s="60"/>
      <c r="O112" s="60"/>
      <c r="P112" s="60"/>
      <c r="Q112" s="60"/>
      <c r="R112" s="60"/>
      <c r="S112" s="60"/>
      <c r="T112" s="60"/>
    </row>
    <row r="113" spans="1:20" ht="15">
      <c r="A113" s="60"/>
      <c r="B113" s="60"/>
      <c r="C113" s="60"/>
      <c r="D113" s="60"/>
      <c r="E113" s="60"/>
      <c r="F113" s="60"/>
      <c r="G113" s="60"/>
      <c r="H113" s="60"/>
      <c r="I113" s="60"/>
      <c r="J113" s="60"/>
      <c r="K113" s="60"/>
      <c r="L113" s="60"/>
      <c r="M113" s="60"/>
      <c r="N113" s="60"/>
      <c r="O113" s="60"/>
      <c r="P113" s="60"/>
      <c r="Q113" s="60"/>
      <c r="R113" s="60"/>
      <c r="S113" s="60"/>
      <c r="T113" s="60"/>
    </row>
    <row r="114" spans="1:20" ht="15">
      <c r="A114" s="60"/>
      <c r="B114" s="60"/>
      <c r="C114" s="60"/>
      <c r="D114" s="60"/>
      <c r="E114" s="60"/>
      <c r="F114" s="60"/>
      <c r="G114" s="60"/>
      <c r="H114" s="60"/>
      <c r="I114" s="60"/>
      <c r="J114" s="60"/>
      <c r="K114" s="60"/>
      <c r="L114" s="60"/>
      <c r="M114" s="60"/>
      <c r="N114" s="60"/>
      <c r="O114" s="60"/>
      <c r="P114" s="60"/>
      <c r="Q114" s="60"/>
      <c r="R114" s="60"/>
      <c r="S114" s="60"/>
      <c r="T114" s="60"/>
    </row>
    <row r="115" spans="1:20" ht="15">
      <c r="A115" s="60"/>
      <c r="B115" s="60"/>
      <c r="C115" s="60"/>
      <c r="D115" s="60"/>
      <c r="E115" s="60"/>
      <c r="F115" s="60"/>
      <c r="G115" s="60"/>
      <c r="H115" s="60"/>
      <c r="I115" s="60"/>
      <c r="J115" s="60"/>
      <c r="K115" s="60"/>
      <c r="L115" s="60"/>
      <c r="M115" s="60"/>
      <c r="N115" s="60"/>
      <c r="O115" s="60"/>
      <c r="P115" s="60"/>
      <c r="Q115" s="60"/>
      <c r="R115" s="60"/>
      <c r="S115" s="60"/>
      <c r="T115" s="60"/>
    </row>
    <row r="116" spans="1:20" ht="15">
      <c r="A116" s="60"/>
      <c r="B116" s="60"/>
      <c r="C116" s="60"/>
      <c r="D116" s="60"/>
      <c r="E116" s="60"/>
      <c r="F116" s="60"/>
      <c r="G116" s="60"/>
      <c r="H116" s="60"/>
      <c r="I116" s="60"/>
      <c r="J116" s="60"/>
      <c r="K116" s="60"/>
      <c r="L116" s="60"/>
      <c r="M116" s="60"/>
      <c r="N116" s="60"/>
      <c r="O116" s="60"/>
      <c r="P116" s="60"/>
      <c r="Q116" s="60"/>
      <c r="R116" s="60"/>
      <c r="S116" s="60"/>
      <c r="T116" s="60"/>
    </row>
    <row r="117" spans="1:20" ht="15">
      <c r="A117" s="60"/>
      <c r="B117" s="60"/>
      <c r="C117" s="60"/>
      <c r="D117" s="60"/>
      <c r="E117" s="60"/>
      <c r="F117" s="60"/>
      <c r="G117" s="60"/>
      <c r="H117" s="60"/>
      <c r="I117" s="60"/>
      <c r="J117" s="60"/>
      <c r="K117" s="60"/>
      <c r="L117" s="60"/>
      <c r="M117" s="60"/>
      <c r="N117" s="60"/>
      <c r="O117" s="60"/>
      <c r="P117" s="60"/>
      <c r="Q117" s="60"/>
      <c r="R117" s="60"/>
      <c r="S117" s="60"/>
      <c r="T117" s="60"/>
    </row>
    <row r="118" spans="1:20" ht="15">
      <c r="A118" s="60"/>
      <c r="B118" s="60"/>
      <c r="C118" s="60"/>
      <c r="D118" s="60"/>
      <c r="E118" s="60"/>
      <c r="F118" s="60"/>
      <c r="G118" s="60"/>
      <c r="H118" s="60"/>
      <c r="I118" s="60"/>
      <c r="J118" s="60"/>
      <c r="K118" s="60"/>
      <c r="L118" s="60"/>
      <c r="M118" s="60"/>
      <c r="N118" s="60"/>
      <c r="O118" s="60"/>
      <c r="P118" s="60"/>
      <c r="Q118" s="60"/>
      <c r="R118" s="60"/>
      <c r="S118" s="60"/>
      <c r="T118" s="60"/>
    </row>
    <row r="119" spans="1:20" ht="15">
      <c r="A119" s="60"/>
      <c r="B119" s="60"/>
      <c r="C119" s="60"/>
      <c r="D119" s="60"/>
      <c r="E119" s="60"/>
      <c r="F119" s="60"/>
      <c r="G119" s="60"/>
      <c r="H119" s="60"/>
      <c r="I119" s="60"/>
      <c r="J119" s="60"/>
      <c r="K119" s="60"/>
      <c r="L119" s="60"/>
      <c r="M119" s="60"/>
      <c r="N119" s="60"/>
      <c r="O119" s="60"/>
      <c r="P119" s="60"/>
      <c r="Q119" s="60"/>
      <c r="R119" s="60"/>
      <c r="S119" s="60"/>
      <c r="T119" s="60"/>
    </row>
    <row r="120" spans="1:20" ht="15">
      <c r="A120" s="60"/>
      <c r="B120" s="60"/>
      <c r="C120" s="60"/>
      <c r="D120" s="60"/>
      <c r="E120" s="60"/>
      <c r="F120" s="60"/>
      <c r="G120" s="60"/>
      <c r="H120" s="60"/>
      <c r="I120" s="60"/>
      <c r="J120" s="60"/>
      <c r="K120" s="60"/>
      <c r="L120" s="60"/>
      <c r="M120" s="60"/>
      <c r="N120" s="60"/>
      <c r="O120" s="60"/>
      <c r="P120" s="60"/>
      <c r="Q120" s="60"/>
      <c r="R120" s="60"/>
      <c r="S120" s="60"/>
      <c r="T120" s="60"/>
    </row>
    <row r="121" spans="1:20" ht="15">
      <c r="A121" s="60"/>
      <c r="B121" s="60"/>
      <c r="C121" s="60"/>
      <c r="D121" s="60"/>
      <c r="E121" s="60"/>
      <c r="F121" s="60"/>
      <c r="G121" s="60"/>
      <c r="H121" s="60"/>
      <c r="I121" s="60"/>
      <c r="J121" s="60"/>
      <c r="K121" s="60"/>
      <c r="L121" s="60"/>
      <c r="M121" s="60"/>
      <c r="N121" s="60"/>
      <c r="O121" s="60"/>
      <c r="P121" s="60"/>
      <c r="Q121" s="60"/>
      <c r="R121" s="60"/>
      <c r="S121" s="60"/>
      <c r="T121" s="60"/>
    </row>
    <row r="122" spans="1:20" ht="15">
      <c r="A122" s="60"/>
      <c r="B122" s="60"/>
      <c r="C122" s="60"/>
      <c r="D122" s="60"/>
      <c r="E122" s="60"/>
      <c r="F122" s="60"/>
      <c r="G122" s="60"/>
      <c r="H122" s="60"/>
      <c r="I122" s="60"/>
      <c r="J122" s="60"/>
      <c r="K122" s="60"/>
      <c r="L122" s="60"/>
      <c r="M122" s="60"/>
      <c r="N122" s="60"/>
      <c r="O122" s="60"/>
      <c r="P122" s="60"/>
      <c r="Q122" s="60"/>
      <c r="R122" s="60"/>
      <c r="S122" s="60"/>
      <c r="T122" s="60"/>
    </row>
    <row r="123" spans="1:20" ht="15">
      <c r="A123" s="60"/>
      <c r="B123" s="60"/>
      <c r="C123" s="60"/>
      <c r="D123" s="60"/>
      <c r="E123" s="60"/>
      <c r="F123" s="60"/>
      <c r="G123" s="60"/>
      <c r="H123" s="60"/>
      <c r="I123" s="60"/>
      <c r="J123" s="60"/>
      <c r="K123" s="60"/>
      <c r="L123" s="60"/>
      <c r="M123" s="60"/>
      <c r="N123" s="60"/>
      <c r="O123" s="60"/>
      <c r="P123" s="60"/>
      <c r="Q123" s="60"/>
      <c r="R123" s="60"/>
      <c r="S123" s="60"/>
      <c r="T123" s="60"/>
    </row>
    <row r="124" spans="1:20" ht="15">
      <c r="A124" s="60"/>
      <c r="B124" s="60"/>
      <c r="C124" s="60"/>
      <c r="D124" s="60"/>
      <c r="E124" s="60"/>
      <c r="F124" s="60"/>
      <c r="G124" s="60"/>
      <c r="H124" s="60"/>
      <c r="I124" s="60"/>
      <c r="J124" s="60"/>
      <c r="K124" s="60"/>
      <c r="L124" s="60"/>
      <c r="M124" s="60"/>
      <c r="N124" s="60"/>
      <c r="O124" s="60"/>
      <c r="P124" s="60"/>
      <c r="Q124" s="60"/>
      <c r="R124" s="60"/>
      <c r="S124" s="60"/>
      <c r="T124" s="60"/>
    </row>
    <row r="125" spans="1:20" ht="15">
      <c r="A125" s="60"/>
      <c r="B125" s="60"/>
      <c r="C125" s="60"/>
      <c r="D125" s="60"/>
      <c r="E125" s="60"/>
      <c r="F125" s="60"/>
      <c r="G125" s="60"/>
      <c r="H125" s="60"/>
      <c r="I125" s="60"/>
      <c r="J125" s="60"/>
      <c r="K125" s="60"/>
      <c r="L125" s="60"/>
      <c r="M125" s="60"/>
      <c r="N125" s="60"/>
      <c r="O125" s="60"/>
      <c r="P125" s="60"/>
      <c r="Q125" s="60"/>
      <c r="R125" s="60"/>
      <c r="S125" s="60"/>
      <c r="T125" s="60"/>
    </row>
    <row r="126" spans="1:20" ht="15">
      <c r="A126" s="60"/>
      <c r="B126" s="60"/>
      <c r="C126" s="60"/>
      <c r="D126" s="60"/>
      <c r="E126" s="60"/>
      <c r="F126" s="60"/>
      <c r="G126" s="60"/>
      <c r="H126" s="60"/>
      <c r="I126" s="60"/>
      <c r="J126" s="60"/>
      <c r="K126" s="60"/>
      <c r="L126" s="60"/>
      <c r="M126" s="60"/>
      <c r="N126" s="60"/>
      <c r="O126" s="60"/>
      <c r="P126" s="60"/>
      <c r="Q126" s="60"/>
      <c r="R126" s="60"/>
      <c r="S126" s="60"/>
      <c r="T126" s="60"/>
    </row>
    <row r="127" spans="1:20" ht="15">
      <c r="A127" s="60"/>
      <c r="B127" s="60"/>
      <c r="C127" s="60"/>
      <c r="D127" s="60"/>
      <c r="E127" s="60"/>
      <c r="F127" s="60"/>
      <c r="G127" s="60"/>
      <c r="H127" s="60"/>
      <c r="I127" s="60"/>
      <c r="J127" s="60"/>
      <c r="K127" s="60"/>
      <c r="L127" s="60"/>
      <c r="M127" s="60"/>
      <c r="N127" s="60"/>
      <c r="O127" s="60"/>
      <c r="P127" s="60"/>
      <c r="Q127" s="60"/>
      <c r="R127" s="60"/>
      <c r="S127" s="60"/>
      <c r="T127" s="60"/>
    </row>
    <row r="128" spans="1:20" ht="15">
      <c r="A128" s="60"/>
      <c r="B128" s="60"/>
      <c r="C128" s="60"/>
      <c r="D128" s="60"/>
      <c r="E128" s="60"/>
      <c r="F128" s="60"/>
      <c r="G128" s="60"/>
      <c r="H128" s="60"/>
      <c r="I128" s="60"/>
      <c r="J128" s="60"/>
      <c r="K128" s="60"/>
      <c r="L128" s="60"/>
      <c r="M128" s="60"/>
      <c r="N128" s="60"/>
      <c r="O128" s="60"/>
      <c r="P128" s="60"/>
      <c r="Q128" s="60"/>
      <c r="R128" s="60"/>
      <c r="S128" s="60"/>
      <c r="T128" s="60"/>
    </row>
    <row r="129" spans="1:20" ht="15">
      <c r="A129" s="60"/>
      <c r="B129" s="60"/>
      <c r="C129" s="60"/>
      <c r="D129" s="60"/>
      <c r="E129" s="60"/>
      <c r="F129" s="60"/>
      <c r="G129" s="60"/>
      <c r="H129" s="60"/>
      <c r="I129" s="60"/>
      <c r="J129" s="60"/>
      <c r="K129" s="60"/>
      <c r="L129" s="60"/>
      <c r="M129" s="60"/>
      <c r="N129" s="60"/>
      <c r="O129" s="60"/>
      <c r="P129" s="60"/>
      <c r="Q129" s="60"/>
      <c r="R129" s="60"/>
      <c r="S129" s="60"/>
      <c r="T129" s="60"/>
    </row>
    <row r="130" spans="1:20" ht="15">
      <c r="A130" s="60"/>
      <c r="B130" s="60"/>
      <c r="C130" s="60"/>
      <c r="D130" s="60"/>
      <c r="E130" s="60"/>
      <c r="F130" s="60"/>
      <c r="G130" s="60"/>
      <c r="H130" s="60"/>
      <c r="I130" s="60"/>
      <c r="J130" s="60"/>
      <c r="K130" s="60"/>
      <c r="L130" s="60"/>
      <c r="M130" s="60"/>
      <c r="N130" s="60"/>
      <c r="O130" s="60"/>
      <c r="P130" s="60"/>
      <c r="Q130" s="60"/>
      <c r="R130" s="60"/>
      <c r="S130" s="60"/>
      <c r="T130" s="60"/>
    </row>
    <row r="131" spans="1:20" ht="15">
      <c r="A131" s="60"/>
      <c r="B131" s="60"/>
      <c r="C131" s="60"/>
      <c r="D131" s="60"/>
      <c r="E131" s="60"/>
      <c r="F131" s="60"/>
      <c r="G131" s="60"/>
      <c r="H131" s="60"/>
      <c r="I131" s="60"/>
      <c r="J131" s="60"/>
      <c r="K131" s="60"/>
      <c r="L131" s="60"/>
      <c r="M131" s="60"/>
      <c r="N131" s="60"/>
      <c r="O131" s="60"/>
      <c r="P131" s="60"/>
      <c r="Q131" s="60"/>
      <c r="R131" s="60"/>
      <c r="S131" s="60"/>
      <c r="T131" s="60"/>
    </row>
    <row r="132" spans="1:20" ht="15">
      <c r="A132" s="60"/>
      <c r="B132" s="60"/>
      <c r="C132" s="60"/>
      <c r="D132" s="60"/>
      <c r="E132" s="60"/>
      <c r="F132" s="60"/>
      <c r="G132" s="60"/>
      <c r="H132" s="60"/>
      <c r="I132" s="60"/>
      <c r="J132" s="60"/>
      <c r="K132" s="60"/>
      <c r="L132" s="60"/>
      <c r="M132" s="60"/>
      <c r="N132" s="60"/>
      <c r="O132" s="60"/>
      <c r="P132" s="60"/>
      <c r="Q132" s="60"/>
      <c r="R132" s="60"/>
      <c r="S132" s="60"/>
      <c r="T132" s="60"/>
    </row>
    <row r="133" spans="1:20" ht="15">
      <c r="A133" s="60"/>
      <c r="B133" s="60"/>
      <c r="C133" s="60"/>
      <c r="D133" s="60"/>
      <c r="E133" s="60"/>
      <c r="F133" s="60"/>
      <c r="G133" s="60"/>
      <c r="H133" s="60"/>
      <c r="I133" s="60"/>
      <c r="J133" s="60"/>
      <c r="K133" s="60"/>
      <c r="L133" s="60"/>
      <c r="M133" s="60"/>
      <c r="N133" s="60"/>
      <c r="O133" s="60"/>
      <c r="P133" s="60"/>
      <c r="Q133" s="60"/>
      <c r="R133" s="60"/>
      <c r="S133" s="60"/>
      <c r="T133" s="60"/>
    </row>
    <row r="134" spans="1:20" ht="15">
      <c r="A134" s="60"/>
      <c r="B134" s="60"/>
      <c r="C134" s="60"/>
      <c r="D134" s="60"/>
      <c r="E134" s="60"/>
      <c r="F134" s="60"/>
      <c r="G134" s="60"/>
      <c r="H134" s="60"/>
      <c r="I134" s="60"/>
      <c r="J134" s="60"/>
      <c r="K134" s="60"/>
      <c r="L134" s="60"/>
      <c r="M134" s="60"/>
      <c r="N134" s="60"/>
      <c r="O134" s="60"/>
      <c r="P134" s="60"/>
      <c r="Q134" s="60"/>
      <c r="R134" s="60"/>
      <c r="S134" s="60"/>
      <c r="T134" s="60"/>
    </row>
    <row r="135" spans="1:20" ht="15">
      <c r="A135" s="60"/>
      <c r="B135" s="60"/>
      <c r="C135" s="60"/>
      <c r="D135" s="60"/>
      <c r="E135" s="60"/>
      <c r="F135" s="60"/>
      <c r="G135" s="60"/>
      <c r="H135" s="60"/>
      <c r="I135" s="60"/>
      <c r="J135" s="60"/>
      <c r="K135" s="60"/>
      <c r="L135" s="60"/>
      <c r="M135" s="60"/>
      <c r="N135" s="60"/>
      <c r="O135" s="60"/>
      <c r="P135" s="60"/>
      <c r="Q135" s="60"/>
      <c r="R135" s="60"/>
      <c r="S135" s="60"/>
      <c r="T135" s="60"/>
    </row>
    <row r="136" spans="1:20" ht="15">
      <c r="A136" s="60"/>
      <c r="B136" s="60"/>
      <c r="C136" s="60"/>
      <c r="D136" s="60"/>
      <c r="E136" s="60"/>
      <c r="F136" s="60"/>
      <c r="G136" s="60"/>
      <c r="H136" s="60"/>
      <c r="I136" s="60"/>
      <c r="J136" s="60"/>
      <c r="K136" s="60"/>
      <c r="L136" s="60"/>
      <c r="M136" s="60"/>
      <c r="N136" s="60"/>
      <c r="O136" s="60"/>
      <c r="P136" s="60"/>
      <c r="Q136" s="60"/>
      <c r="R136" s="60"/>
      <c r="S136" s="60"/>
      <c r="T136" s="60"/>
    </row>
    <row r="137" spans="1:20" ht="15">
      <c r="A137" s="60"/>
      <c r="B137" s="60"/>
      <c r="C137" s="60"/>
      <c r="D137" s="60"/>
      <c r="E137" s="60"/>
      <c r="F137" s="60"/>
      <c r="G137" s="60"/>
      <c r="H137" s="60"/>
      <c r="I137" s="60"/>
      <c r="J137" s="60"/>
      <c r="K137" s="60"/>
      <c r="L137" s="60"/>
      <c r="M137" s="60"/>
      <c r="N137" s="60"/>
      <c r="O137" s="60"/>
      <c r="P137" s="60"/>
      <c r="Q137" s="60"/>
      <c r="R137" s="60"/>
      <c r="S137" s="60"/>
      <c r="T137" s="60"/>
    </row>
    <row r="138" spans="1:20" ht="15">
      <c r="A138" s="60"/>
      <c r="B138" s="60"/>
      <c r="C138" s="60"/>
      <c r="D138" s="60"/>
      <c r="E138" s="60"/>
      <c r="F138" s="60"/>
      <c r="G138" s="60"/>
      <c r="H138" s="60"/>
      <c r="I138" s="60"/>
      <c r="J138" s="60"/>
      <c r="K138" s="60"/>
      <c r="L138" s="60"/>
      <c r="M138" s="60"/>
      <c r="N138" s="60"/>
      <c r="O138" s="60"/>
      <c r="P138" s="60"/>
      <c r="Q138" s="60"/>
      <c r="R138" s="60"/>
      <c r="S138" s="60"/>
      <c r="T138" s="60"/>
    </row>
    <row r="139" spans="1:20" ht="15">
      <c r="A139" s="60"/>
      <c r="B139" s="60"/>
      <c r="C139" s="60"/>
      <c r="D139" s="60"/>
      <c r="E139" s="60"/>
      <c r="F139" s="60"/>
      <c r="G139" s="60"/>
      <c r="H139" s="60"/>
      <c r="I139" s="60"/>
      <c r="J139" s="60"/>
      <c r="K139" s="60"/>
      <c r="L139" s="60"/>
      <c r="M139" s="60"/>
      <c r="N139" s="60"/>
      <c r="O139" s="60"/>
      <c r="P139" s="60"/>
      <c r="Q139" s="60"/>
      <c r="R139" s="60"/>
      <c r="S139" s="60"/>
      <c r="T139" s="60"/>
    </row>
    <row r="140" spans="1:20" ht="15">
      <c r="A140" s="60"/>
      <c r="B140" s="60"/>
      <c r="C140" s="60"/>
      <c r="D140" s="60"/>
      <c r="E140" s="60"/>
      <c r="F140" s="60"/>
      <c r="G140" s="60"/>
      <c r="H140" s="60"/>
      <c r="I140" s="60"/>
      <c r="J140" s="60"/>
      <c r="K140" s="60"/>
      <c r="L140" s="60"/>
      <c r="M140" s="60"/>
      <c r="N140" s="60"/>
      <c r="O140" s="60"/>
      <c r="P140" s="60"/>
      <c r="Q140" s="60"/>
      <c r="R140" s="60"/>
      <c r="S140" s="60"/>
      <c r="T140" s="60"/>
    </row>
    <row r="141" spans="1:20" ht="15">
      <c r="A141" s="60"/>
      <c r="B141" s="60"/>
      <c r="C141" s="60"/>
      <c r="D141" s="60"/>
      <c r="E141" s="60"/>
      <c r="F141" s="60"/>
      <c r="G141" s="60"/>
      <c r="H141" s="60"/>
      <c r="I141" s="60"/>
      <c r="J141" s="60"/>
      <c r="K141" s="60"/>
      <c r="L141" s="60"/>
      <c r="M141" s="60"/>
      <c r="N141" s="60"/>
      <c r="O141" s="60"/>
      <c r="P141" s="60"/>
      <c r="Q141" s="60"/>
      <c r="R141" s="60"/>
      <c r="S141" s="60"/>
      <c r="T141" s="60"/>
    </row>
    <row r="142" spans="1:20" ht="15">
      <c r="A142" s="60"/>
      <c r="B142" s="60"/>
      <c r="C142" s="60"/>
      <c r="D142" s="60"/>
      <c r="E142" s="60"/>
      <c r="F142" s="60"/>
      <c r="G142" s="60"/>
      <c r="H142" s="60"/>
      <c r="I142" s="60"/>
      <c r="J142" s="60"/>
      <c r="K142" s="60"/>
      <c r="L142" s="60"/>
      <c r="M142" s="60"/>
      <c r="N142" s="60"/>
      <c r="O142" s="60"/>
      <c r="P142" s="60"/>
      <c r="Q142" s="60"/>
      <c r="R142" s="60"/>
      <c r="S142" s="60"/>
      <c r="T142" s="60"/>
    </row>
    <row r="143" spans="1:20" ht="15">
      <c r="A143" s="60"/>
      <c r="B143" s="60"/>
      <c r="C143" s="60"/>
      <c r="D143" s="60"/>
      <c r="E143" s="60"/>
      <c r="F143" s="60"/>
      <c r="G143" s="60"/>
      <c r="H143" s="60"/>
      <c r="I143" s="60"/>
      <c r="J143" s="60"/>
      <c r="K143" s="60"/>
      <c r="L143" s="60"/>
      <c r="M143" s="60"/>
      <c r="N143" s="60"/>
      <c r="O143" s="60"/>
      <c r="P143" s="60"/>
      <c r="Q143" s="60"/>
      <c r="R143" s="60"/>
      <c r="S143" s="60"/>
      <c r="T143" s="60"/>
    </row>
    <row r="144" spans="1:20" ht="15">
      <c r="A144" s="60"/>
      <c r="B144" s="60"/>
      <c r="C144" s="60"/>
      <c r="D144" s="60"/>
      <c r="E144" s="60"/>
      <c r="F144" s="60"/>
      <c r="G144" s="60"/>
      <c r="H144" s="60"/>
      <c r="I144" s="60"/>
      <c r="J144" s="60"/>
      <c r="K144" s="60"/>
      <c r="L144" s="60"/>
      <c r="M144" s="60"/>
      <c r="N144" s="60"/>
      <c r="O144" s="60"/>
      <c r="P144" s="60"/>
      <c r="Q144" s="60"/>
      <c r="R144" s="60"/>
      <c r="S144" s="60"/>
      <c r="T144" s="60"/>
    </row>
    <row r="145" spans="1:20" ht="15">
      <c r="A145" s="60"/>
      <c r="B145" s="60"/>
      <c r="C145" s="60"/>
      <c r="D145" s="60"/>
      <c r="E145" s="60"/>
      <c r="F145" s="60"/>
      <c r="G145" s="60"/>
      <c r="H145" s="60"/>
      <c r="I145" s="60"/>
      <c r="J145" s="60"/>
      <c r="K145" s="60"/>
      <c r="L145" s="60"/>
      <c r="M145" s="60"/>
      <c r="N145" s="60"/>
      <c r="O145" s="60"/>
      <c r="P145" s="60"/>
      <c r="Q145" s="60"/>
      <c r="R145" s="60"/>
      <c r="S145" s="60"/>
      <c r="T145" s="60"/>
    </row>
    <row r="146" spans="1:20" ht="15">
      <c r="A146" s="60"/>
      <c r="B146" s="60"/>
      <c r="C146" s="60"/>
      <c r="D146" s="60"/>
      <c r="E146" s="60"/>
      <c r="F146" s="60"/>
      <c r="G146" s="60"/>
      <c r="H146" s="60"/>
      <c r="I146" s="60"/>
      <c r="J146" s="60"/>
      <c r="K146" s="60"/>
      <c r="L146" s="60"/>
      <c r="M146" s="60"/>
      <c r="N146" s="60"/>
      <c r="O146" s="60"/>
      <c r="P146" s="60"/>
      <c r="Q146" s="60"/>
      <c r="R146" s="60"/>
      <c r="S146" s="60"/>
      <c r="T146" s="60"/>
    </row>
    <row r="147" spans="1:20" ht="15">
      <c r="A147" s="60"/>
      <c r="B147" s="60"/>
      <c r="C147" s="60"/>
      <c r="D147" s="60"/>
      <c r="E147" s="60"/>
      <c r="F147" s="60"/>
      <c r="G147" s="60"/>
      <c r="H147" s="60"/>
      <c r="I147" s="60"/>
      <c r="J147" s="60"/>
      <c r="K147" s="60"/>
      <c r="L147" s="60"/>
      <c r="M147" s="60"/>
      <c r="N147" s="60"/>
      <c r="O147" s="60"/>
      <c r="P147" s="60"/>
      <c r="Q147" s="60"/>
      <c r="R147" s="60"/>
      <c r="S147" s="60"/>
      <c r="T147" s="60"/>
    </row>
    <row r="148" spans="1:20" ht="15">
      <c r="A148" s="60"/>
      <c r="B148" s="60"/>
      <c r="C148" s="60"/>
      <c r="D148" s="60"/>
      <c r="E148" s="60"/>
      <c r="F148" s="60"/>
      <c r="G148" s="60"/>
      <c r="H148" s="60"/>
      <c r="I148" s="60"/>
      <c r="J148" s="60"/>
      <c r="K148" s="60"/>
      <c r="L148" s="60"/>
      <c r="M148" s="60"/>
      <c r="N148" s="60"/>
      <c r="O148" s="60"/>
      <c r="P148" s="60"/>
      <c r="Q148" s="60"/>
      <c r="R148" s="60"/>
      <c r="S148" s="60"/>
      <c r="T148" s="60"/>
    </row>
    <row r="149" spans="1:20" ht="15">
      <c r="A149" s="60"/>
      <c r="B149" s="60"/>
      <c r="C149" s="60"/>
      <c r="D149" s="60"/>
      <c r="E149" s="60"/>
      <c r="F149" s="60"/>
      <c r="G149" s="60"/>
      <c r="H149" s="60"/>
      <c r="I149" s="60"/>
      <c r="J149" s="60"/>
      <c r="K149" s="60"/>
      <c r="L149" s="60"/>
      <c r="M149" s="60"/>
      <c r="N149" s="60"/>
      <c r="O149" s="60"/>
      <c r="P149" s="60"/>
      <c r="Q149" s="60"/>
      <c r="R149" s="60"/>
      <c r="S149" s="60"/>
      <c r="T149" s="60"/>
    </row>
    <row r="150" spans="1:20" ht="15">
      <c r="A150" s="60"/>
      <c r="B150" s="60"/>
      <c r="C150" s="60"/>
      <c r="D150" s="60"/>
      <c r="E150" s="60"/>
      <c r="F150" s="60"/>
      <c r="G150" s="60"/>
      <c r="H150" s="60"/>
      <c r="I150" s="60"/>
      <c r="J150" s="60"/>
      <c r="K150" s="60"/>
      <c r="L150" s="60"/>
      <c r="M150" s="60"/>
      <c r="N150" s="60"/>
      <c r="O150" s="60"/>
      <c r="P150" s="60"/>
      <c r="Q150" s="60"/>
      <c r="R150" s="60"/>
      <c r="S150" s="60"/>
      <c r="T150" s="60"/>
    </row>
    <row r="151" spans="1:20" ht="15">
      <c r="A151" s="60"/>
      <c r="B151" s="60"/>
      <c r="C151" s="60"/>
      <c r="D151" s="60"/>
      <c r="E151" s="60"/>
      <c r="F151" s="60"/>
      <c r="G151" s="60"/>
      <c r="H151" s="60"/>
      <c r="I151" s="60"/>
      <c r="J151" s="60"/>
      <c r="K151" s="60"/>
      <c r="L151" s="60"/>
      <c r="M151" s="60"/>
      <c r="N151" s="60"/>
      <c r="O151" s="60"/>
      <c r="P151" s="60"/>
      <c r="Q151" s="60"/>
      <c r="R151" s="60"/>
      <c r="S151" s="60"/>
      <c r="T151" s="60"/>
    </row>
    <row r="152" spans="1:20" ht="15">
      <c r="A152" s="60"/>
      <c r="B152" s="60"/>
      <c r="C152" s="60"/>
      <c r="D152" s="60"/>
      <c r="E152" s="60"/>
      <c r="F152" s="60"/>
      <c r="G152" s="60"/>
      <c r="H152" s="60"/>
      <c r="I152" s="60"/>
      <c r="J152" s="60"/>
      <c r="K152" s="60"/>
      <c r="L152" s="60"/>
      <c r="M152" s="60"/>
      <c r="N152" s="60"/>
      <c r="O152" s="60"/>
      <c r="P152" s="60"/>
      <c r="Q152" s="60"/>
      <c r="R152" s="60"/>
      <c r="S152" s="60"/>
      <c r="T152" s="60"/>
    </row>
    <row r="153" spans="1:20" ht="15">
      <c r="A153" s="60"/>
      <c r="B153" s="60"/>
      <c r="C153" s="60"/>
      <c r="D153" s="60"/>
      <c r="E153" s="60"/>
      <c r="F153" s="60"/>
      <c r="G153" s="60"/>
      <c r="H153" s="60"/>
      <c r="I153" s="60"/>
      <c r="J153" s="60"/>
      <c r="K153" s="60"/>
      <c r="L153" s="60"/>
      <c r="M153" s="60"/>
      <c r="N153" s="60"/>
      <c r="O153" s="60"/>
      <c r="P153" s="60"/>
      <c r="Q153" s="60"/>
      <c r="R153" s="60"/>
      <c r="S153" s="60"/>
      <c r="T153" s="60"/>
    </row>
    <row r="154" spans="1:20" ht="15">
      <c r="A154" s="60"/>
      <c r="B154" s="60"/>
      <c r="C154" s="60"/>
      <c r="D154" s="60"/>
      <c r="E154" s="60"/>
      <c r="F154" s="60"/>
      <c r="G154" s="60"/>
      <c r="H154" s="60"/>
      <c r="I154" s="60"/>
      <c r="J154" s="60"/>
      <c r="K154" s="60"/>
      <c r="L154" s="60"/>
      <c r="M154" s="60"/>
      <c r="N154" s="60"/>
      <c r="O154" s="60"/>
      <c r="P154" s="60"/>
      <c r="Q154" s="60"/>
      <c r="R154" s="60"/>
      <c r="S154" s="60"/>
      <c r="T154" s="60"/>
    </row>
    <row r="155" spans="1:20" ht="15">
      <c r="A155" s="60"/>
      <c r="B155" s="60"/>
      <c r="C155" s="60"/>
      <c r="D155" s="60"/>
      <c r="E155" s="60"/>
      <c r="F155" s="60"/>
      <c r="G155" s="60"/>
      <c r="H155" s="60"/>
      <c r="I155" s="60"/>
      <c r="J155" s="60"/>
      <c r="K155" s="60"/>
      <c r="L155" s="60"/>
      <c r="M155" s="60"/>
      <c r="N155" s="60"/>
      <c r="O155" s="60"/>
      <c r="P155" s="60"/>
      <c r="Q155" s="60"/>
      <c r="R155" s="60"/>
      <c r="S155" s="60"/>
      <c r="T155" s="60"/>
    </row>
    <row r="156" spans="1:20" ht="15">
      <c r="A156" s="60"/>
      <c r="B156" s="60"/>
      <c r="C156" s="60"/>
      <c r="D156" s="60"/>
      <c r="E156" s="60"/>
      <c r="F156" s="60"/>
      <c r="G156" s="60"/>
      <c r="H156" s="60"/>
      <c r="I156" s="60"/>
      <c r="J156" s="60"/>
      <c r="K156" s="60"/>
      <c r="L156" s="60"/>
      <c r="M156" s="60"/>
      <c r="N156" s="60"/>
      <c r="O156" s="60"/>
      <c r="P156" s="60"/>
      <c r="Q156" s="60"/>
      <c r="R156" s="60"/>
      <c r="S156" s="60"/>
      <c r="T156" s="60"/>
    </row>
    <row r="157" spans="1:20" ht="15">
      <c r="A157" s="60"/>
      <c r="B157" s="60"/>
      <c r="C157" s="60"/>
      <c r="D157" s="60"/>
      <c r="E157" s="60"/>
      <c r="F157" s="60"/>
      <c r="G157" s="60"/>
      <c r="H157" s="60"/>
      <c r="I157" s="60"/>
      <c r="J157" s="60"/>
      <c r="K157" s="60"/>
      <c r="L157" s="60"/>
      <c r="M157" s="60"/>
      <c r="N157" s="60"/>
      <c r="O157" s="60"/>
      <c r="P157" s="60"/>
      <c r="Q157" s="60"/>
      <c r="R157" s="60"/>
      <c r="S157" s="60"/>
      <c r="T157" s="60"/>
    </row>
    <row r="158" spans="1:20" ht="15">
      <c r="A158" s="60"/>
      <c r="B158" s="60"/>
      <c r="C158" s="60"/>
      <c r="D158" s="60"/>
      <c r="E158" s="60"/>
      <c r="F158" s="60"/>
      <c r="G158" s="60"/>
      <c r="H158" s="60"/>
      <c r="I158" s="60"/>
      <c r="J158" s="60"/>
      <c r="K158" s="60"/>
      <c r="L158" s="60"/>
      <c r="M158" s="60"/>
      <c r="N158" s="60"/>
      <c r="O158" s="60"/>
      <c r="P158" s="60"/>
      <c r="Q158" s="60"/>
      <c r="R158" s="60"/>
      <c r="S158" s="60"/>
      <c r="T158" s="60"/>
    </row>
    <row r="159" spans="1:20" ht="15">
      <c r="A159" s="60"/>
      <c r="B159" s="60"/>
      <c r="C159" s="60"/>
      <c r="D159" s="60"/>
      <c r="E159" s="60"/>
      <c r="F159" s="60"/>
      <c r="G159" s="60"/>
      <c r="H159" s="60"/>
      <c r="I159" s="60"/>
      <c r="J159" s="60"/>
      <c r="K159" s="60"/>
      <c r="L159" s="60"/>
      <c r="M159" s="60"/>
      <c r="N159" s="60"/>
      <c r="O159" s="60"/>
      <c r="P159" s="60"/>
      <c r="Q159" s="60"/>
      <c r="R159" s="60"/>
      <c r="S159" s="60"/>
      <c r="T159" s="60"/>
    </row>
    <row r="160" spans="1:20" ht="15">
      <c r="A160" s="60"/>
      <c r="B160" s="60"/>
      <c r="C160" s="60"/>
      <c r="D160" s="60"/>
      <c r="E160" s="60"/>
      <c r="F160" s="60"/>
      <c r="G160" s="60"/>
      <c r="H160" s="60"/>
      <c r="I160" s="60"/>
      <c r="J160" s="60"/>
      <c r="K160" s="60"/>
      <c r="L160" s="60"/>
      <c r="M160" s="60"/>
      <c r="N160" s="60"/>
      <c r="O160" s="60"/>
      <c r="P160" s="60"/>
      <c r="Q160" s="60"/>
      <c r="R160" s="60"/>
      <c r="S160" s="60"/>
      <c r="T160" s="60"/>
    </row>
    <row r="161" spans="1:20" ht="15">
      <c r="A161" s="60"/>
      <c r="B161" s="60"/>
      <c r="C161" s="60"/>
      <c r="D161" s="60"/>
      <c r="E161" s="60"/>
      <c r="F161" s="60"/>
      <c r="G161" s="60"/>
      <c r="H161" s="60"/>
      <c r="I161" s="60"/>
      <c r="J161" s="60"/>
      <c r="K161" s="60"/>
      <c r="L161" s="60"/>
      <c r="M161" s="60"/>
      <c r="N161" s="60"/>
      <c r="O161" s="60"/>
      <c r="P161" s="60"/>
      <c r="Q161" s="60"/>
      <c r="R161" s="60"/>
      <c r="S161" s="60"/>
      <c r="T161" s="60"/>
    </row>
    <row r="162" spans="1:20" ht="15">
      <c r="A162" s="60"/>
      <c r="B162" s="60"/>
      <c r="C162" s="60"/>
      <c r="D162" s="60"/>
      <c r="E162" s="60"/>
      <c r="F162" s="60"/>
      <c r="G162" s="60"/>
      <c r="H162" s="60"/>
      <c r="I162" s="60"/>
      <c r="J162" s="60"/>
      <c r="K162" s="60"/>
      <c r="L162" s="60"/>
      <c r="M162" s="60"/>
      <c r="N162" s="60"/>
      <c r="O162" s="60"/>
      <c r="P162" s="60"/>
      <c r="Q162" s="60"/>
      <c r="R162" s="60"/>
      <c r="S162" s="60"/>
      <c r="T162" s="60"/>
    </row>
    <row r="163" spans="1:20" ht="15">
      <c r="A163" s="60"/>
      <c r="B163" s="60"/>
      <c r="C163" s="60"/>
      <c r="D163" s="60"/>
      <c r="E163" s="60"/>
      <c r="F163" s="60"/>
      <c r="G163" s="60"/>
      <c r="H163" s="60"/>
      <c r="I163" s="60"/>
      <c r="J163" s="60"/>
      <c r="K163" s="60"/>
      <c r="L163" s="60"/>
      <c r="M163" s="60"/>
      <c r="N163" s="60"/>
      <c r="O163" s="60"/>
      <c r="P163" s="60"/>
      <c r="Q163" s="60"/>
      <c r="R163" s="60"/>
      <c r="S163" s="60"/>
      <c r="T163" s="60"/>
    </row>
    <row r="164" spans="1:20" ht="15">
      <c r="A164" s="60"/>
      <c r="B164" s="60"/>
      <c r="C164" s="60"/>
      <c r="D164" s="60"/>
      <c r="E164" s="60"/>
      <c r="F164" s="60"/>
      <c r="G164" s="60"/>
      <c r="H164" s="60"/>
      <c r="I164" s="60"/>
      <c r="J164" s="60"/>
      <c r="K164" s="60"/>
      <c r="L164" s="60"/>
      <c r="M164" s="60"/>
      <c r="N164" s="60"/>
      <c r="O164" s="60"/>
      <c r="P164" s="60"/>
      <c r="Q164" s="60"/>
      <c r="R164" s="60"/>
      <c r="S164" s="60"/>
      <c r="T164" s="60"/>
    </row>
    <row r="165" spans="1:20" ht="15">
      <c r="A165" s="60"/>
      <c r="B165" s="60"/>
      <c r="C165" s="60"/>
      <c r="D165" s="60"/>
      <c r="E165" s="60"/>
      <c r="F165" s="60"/>
      <c r="G165" s="60"/>
      <c r="H165" s="60"/>
      <c r="I165" s="60"/>
      <c r="J165" s="60"/>
      <c r="K165" s="60"/>
      <c r="L165" s="60"/>
      <c r="M165" s="60"/>
      <c r="N165" s="60"/>
      <c r="O165" s="60"/>
      <c r="P165" s="60"/>
      <c r="Q165" s="60"/>
      <c r="R165" s="60"/>
      <c r="S165" s="60"/>
      <c r="T165" s="60"/>
    </row>
    <row r="166" spans="1:20" ht="15">
      <c r="A166" s="60"/>
      <c r="B166" s="60"/>
      <c r="C166" s="60"/>
      <c r="D166" s="60"/>
      <c r="E166" s="60"/>
      <c r="F166" s="60"/>
      <c r="G166" s="60"/>
      <c r="H166" s="60"/>
      <c r="I166" s="60"/>
      <c r="J166" s="60"/>
      <c r="K166" s="60"/>
      <c r="L166" s="60"/>
      <c r="M166" s="60"/>
      <c r="N166" s="60"/>
      <c r="O166" s="60"/>
      <c r="P166" s="60"/>
      <c r="Q166" s="60"/>
      <c r="R166" s="60"/>
      <c r="S166" s="60"/>
      <c r="T166" s="60"/>
    </row>
    <row r="167" spans="1:20" ht="15">
      <c r="A167" s="60"/>
      <c r="B167" s="60"/>
      <c r="C167" s="60"/>
      <c r="D167" s="60"/>
      <c r="E167" s="60"/>
      <c r="F167" s="60"/>
      <c r="G167" s="60"/>
      <c r="H167" s="60"/>
      <c r="I167" s="60"/>
      <c r="J167" s="60"/>
      <c r="K167" s="60"/>
      <c r="L167" s="60"/>
      <c r="M167" s="60"/>
      <c r="N167" s="60"/>
      <c r="O167" s="60"/>
      <c r="P167" s="60"/>
      <c r="Q167" s="60"/>
      <c r="R167" s="60"/>
      <c r="S167" s="60"/>
      <c r="T167" s="60"/>
    </row>
    <row r="168" spans="1:20" ht="15">
      <c r="A168" s="60"/>
      <c r="B168" s="60"/>
      <c r="C168" s="60"/>
      <c r="D168" s="60"/>
      <c r="E168" s="60"/>
      <c r="F168" s="60"/>
      <c r="G168" s="60"/>
      <c r="H168" s="60"/>
      <c r="I168" s="60"/>
      <c r="J168" s="60"/>
      <c r="K168" s="60"/>
      <c r="L168" s="60"/>
      <c r="M168" s="60"/>
      <c r="N168" s="60"/>
      <c r="O168" s="60"/>
      <c r="P168" s="60"/>
      <c r="Q168" s="60"/>
      <c r="R168" s="60"/>
      <c r="S168" s="60"/>
      <c r="T168" s="60"/>
    </row>
    <row r="169" spans="1:20" ht="15">
      <c r="A169" s="60"/>
      <c r="B169" s="60"/>
      <c r="C169" s="60"/>
      <c r="D169" s="60"/>
      <c r="E169" s="60"/>
      <c r="F169" s="60"/>
      <c r="G169" s="60"/>
      <c r="H169" s="60"/>
      <c r="I169" s="60"/>
      <c r="J169" s="60"/>
      <c r="K169" s="60"/>
      <c r="L169" s="60"/>
      <c r="M169" s="60"/>
      <c r="N169" s="60"/>
      <c r="O169" s="60"/>
      <c r="P169" s="60"/>
      <c r="Q169" s="60"/>
      <c r="R169" s="60"/>
      <c r="S169" s="60"/>
      <c r="T169" s="60"/>
    </row>
    <row r="170" spans="1:20" ht="15">
      <c r="A170" s="60"/>
      <c r="B170" s="60"/>
      <c r="C170" s="60"/>
      <c r="D170" s="60"/>
      <c r="E170" s="60"/>
      <c r="F170" s="60"/>
      <c r="G170" s="60"/>
      <c r="H170" s="60"/>
      <c r="I170" s="60"/>
      <c r="J170" s="60"/>
      <c r="K170" s="60"/>
      <c r="L170" s="60"/>
      <c r="M170" s="60"/>
      <c r="N170" s="60"/>
      <c r="O170" s="60"/>
      <c r="P170" s="60"/>
      <c r="Q170" s="60"/>
      <c r="R170" s="60"/>
      <c r="S170" s="60"/>
      <c r="T170" s="60"/>
    </row>
    <row r="171" spans="1:20" ht="15">
      <c r="A171" s="60"/>
      <c r="B171" s="60"/>
      <c r="C171" s="60"/>
      <c r="D171" s="60"/>
      <c r="E171" s="60"/>
      <c r="F171" s="60"/>
      <c r="G171" s="60"/>
      <c r="H171" s="60"/>
      <c r="I171" s="60"/>
      <c r="J171" s="60"/>
      <c r="K171" s="60"/>
      <c r="L171" s="60"/>
      <c r="M171" s="60"/>
      <c r="N171" s="60"/>
      <c r="O171" s="60"/>
      <c r="P171" s="60"/>
      <c r="Q171" s="60"/>
      <c r="R171" s="60"/>
      <c r="S171" s="60"/>
      <c r="T171" s="60"/>
    </row>
    <row r="172" spans="1:20" ht="15">
      <c r="A172" s="60"/>
      <c r="B172" s="60"/>
      <c r="C172" s="60"/>
      <c r="D172" s="60"/>
      <c r="E172" s="60"/>
      <c r="F172" s="60"/>
      <c r="G172" s="60"/>
      <c r="H172" s="60"/>
      <c r="I172" s="60"/>
      <c r="J172" s="60"/>
      <c r="K172" s="60"/>
      <c r="L172" s="60"/>
      <c r="M172" s="60"/>
      <c r="N172" s="60"/>
      <c r="O172" s="60"/>
      <c r="P172" s="60"/>
      <c r="Q172" s="60"/>
      <c r="R172" s="60"/>
      <c r="S172" s="60"/>
      <c r="T172" s="60"/>
    </row>
    <row r="173" spans="1:20" ht="15">
      <c r="A173" s="60"/>
      <c r="B173" s="60"/>
      <c r="C173" s="60"/>
      <c r="D173" s="60"/>
      <c r="E173" s="60"/>
      <c r="F173" s="60"/>
      <c r="G173" s="60"/>
      <c r="H173" s="60"/>
      <c r="I173" s="60"/>
      <c r="J173" s="60"/>
      <c r="K173" s="60"/>
      <c r="L173" s="60"/>
      <c r="M173" s="60"/>
      <c r="N173" s="60"/>
      <c r="O173" s="60"/>
      <c r="P173" s="60"/>
      <c r="Q173" s="60"/>
      <c r="R173" s="60"/>
      <c r="S173" s="60"/>
      <c r="T173" s="60"/>
    </row>
    <row r="174" spans="1:20" ht="15">
      <c r="A174" s="60"/>
      <c r="B174" s="60"/>
      <c r="C174" s="60"/>
      <c r="D174" s="60"/>
      <c r="E174" s="60"/>
      <c r="F174" s="60"/>
      <c r="G174" s="60"/>
      <c r="H174" s="60"/>
      <c r="I174" s="60"/>
      <c r="J174" s="60"/>
      <c r="K174" s="60"/>
      <c r="L174" s="60"/>
      <c r="M174" s="60"/>
      <c r="N174" s="60"/>
      <c r="O174" s="60"/>
      <c r="P174" s="60"/>
      <c r="Q174" s="60"/>
      <c r="R174" s="60"/>
      <c r="S174" s="60"/>
      <c r="T174" s="60"/>
    </row>
    <row r="175" spans="1:20" ht="15">
      <c r="A175" s="60"/>
      <c r="B175" s="60"/>
      <c r="C175" s="60"/>
      <c r="D175" s="60"/>
      <c r="E175" s="60"/>
      <c r="F175" s="60"/>
      <c r="G175" s="60"/>
      <c r="H175" s="60"/>
      <c r="I175" s="60"/>
      <c r="J175" s="60"/>
      <c r="K175" s="60"/>
      <c r="L175" s="60"/>
      <c r="M175" s="60"/>
      <c r="N175" s="60"/>
      <c r="O175" s="60"/>
      <c r="P175" s="60"/>
      <c r="Q175" s="60"/>
      <c r="R175" s="60"/>
      <c r="S175" s="60"/>
      <c r="T175" s="60"/>
    </row>
    <row r="176" spans="1:20" ht="15">
      <c r="A176" s="60"/>
      <c r="B176" s="60"/>
      <c r="C176" s="60"/>
      <c r="D176" s="60"/>
      <c r="E176" s="60"/>
      <c r="F176" s="60"/>
      <c r="G176" s="60"/>
      <c r="H176" s="60"/>
      <c r="I176" s="60"/>
      <c r="J176" s="60"/>
      <c r="K176" s="60"/>
      <c r="L176" s="60"/>
      <c r="M176" s="60"/>
      <c r="N176" s="60"/>
      <c r="O176" s="60"/>
      <c r="P176" s="60"/>
      <c r="Q176" s="60"/>
      <c r="R176" s="60"/>
      <c r="S176" s="60"/>
      <c r="T176" s="60"/>
    </row>
    <row r="177" spans="1:20" ht="15">
      <c r="A177" s="60"/>
      <c r="B177" s="60"/>
      <c r="C177" s="60"/>
      <c r="D177" s="60"/>
      <c r="E177" s="60"/>
      <c r="F177" s="60"/>
      <c r="G177" s="60"/>
      <c r="H177" s="60"/>
      <c r="I177" s="60"/>
      <c r="J177" s="60"/>
      <c r="K177" s="60"/>
      <c r="L177" s="60"/>
      <c r="M177" s="60"/>
      <c r="N177" s="60"/>
      <c r="O177" s="60"/>
      <c r="P177" s="60"/>
      <c r="Q177" s="60"/>
      <c r="R177" s="60"/>
      <c r="S177" s="60"/>
      <c r="T177" s="60"/>
    </row>
    <row r="178" spans="1:20" ht="15">
      <c r="A178" s="60"/>
      <c r="B178" s="60"/>
      <c r="C178" s="60"/>
      <c r="D178" s="60"/>
      <c r="E178" s="60"/>
      <c r="F178" s="60"/>
      <c r="G178" s="60"/>
      <c r="H178" s="60"/>
      <c r="I178" s="60"/>
      <c r="J178" s="60"/>
      <c r="K178" s="60"/>
      <c r="L178" s="60"/>
      <c r="M178" s="60"/>
      <c r="N178" s="60"/>
      <c r="O178" s="60"/>
      <c r="P178" s="60"/>
      <c r="Q178" s="60"/>
      <c r="R178" s="60"/>
      <c r="S178" s="60"/>
      <c r="T178" s="60"/>
    </row>
    <row r="179" spans="1:20" ht="15">
      <c r="A179" s="60"/>
      <c r="B179" s="60"/>
      <c r="C179" s="60"/>
      <c r="D179" s="60"/>
      <c r="E179" s="60"/>
      <c r="F179" s="60"/>
      <c r="G179" s="60"/>
      <c r="H179" s="60"/>
      <c r="I179" s="60"/>
      <c r="J179" s="60"/>
      <c r="K179" s="60"/>
      <c r="L179" s="60"/>
      <c r="M179" s="60"/>
      <c r="N179" s="60"/>
      <c r="O179" s="60"/>
      <c r="P179" s="60"/>
      <c r="Q179" s="60"/>
      <c r="R179" s="60"/>
      <c r="S179" s="60"/>
      <c r="T179" s="60"/>
    </row>
    <row r="180" spans="1:20" ht="15">
      <c r="A180" s="60"/>
      <c r="B180" s="60"/>
      <c r="C180" s="60"/>
      <c r="D180" s="60"/>
      <c r="E180" s="60"/>
      <c r="F180" s="60"/>
      <c r="G180" s="60"/>
      <c r="H180" s="60"/>
      <c r="I180" s="60"/>
      <c r="J180" s="60"/>
      <c r="K180" s="60"/>
      <c r="L180" s="60"/>
      <c r="M180" s="60"/>
      <c r="N180" s="60"/>
      <c r="O180" s="60"/>
      <c r="P180" s="60"/>
      <c r="Q180" s="60"/>
      <c r="R180" s="60"/>
      <c r="S180" s="60"/>
      <c r="T180" s="60"/>
    </row>
    <row r="181" spans="1:20" ht="15">
      <c r="A181" s="60"/>
      <c r="B181" s="60"/>
      <c r="C181" s="60"/>
      <c r="D181" s="60"/>
      <c r="E181" s="60"/>
      <c r="F181" s="60"/>
      <c r="G181" s="60"/>
      <c r="H181" s="60"/>
      <c r="I181" s="60"/>
      <c r="J181" s="60"/>
      <c r="K181" s="60"/>
      <c r="L181" s="60"/>
      <c r="M181" s="60"/>
      <c r="N181" s="60"/>
      <c r="O181" s="60"/>
      <c r="P181" s="60"/>
      <c r="Q181" s="60"/>
      <c r="R181" s="60"/>
      <c r="S181" s="60"/>
      <c r="T181" s="60"/>
    </row>
    <row r="182" spans="1:20" ht="15">
      <c r="A182" s="60"/>
      <c r="B182" s="60"/>
      <c r="C182" s="60"/>
      <c r="D182" s="60"/>
      <c r="E182" s="60"/>
      <c r="F182" s="60"/>
      <c r="G182" s="60"/>
      <c r="H182" s="60"/>
      <c r="I182" s="60"/>
      <c r="J182" s="60"/>
      <c r="K182" s="60"/>
      <c r="L182" s="60"/>
      <c r="M182" s="60"/>
      <c r="N182" s="60"/>
      <c r="O182" s="60"/>
      <c r="P182" s="60"/>
      <c r="Q182" s="60"/>
      <c r="R182" s="60"/>
      <c r="S182" s="60"/>
      <c r="T182" s="60"/>
    </row>
    <row r="183" spans="1:20" ht="15">
      <c r="A183" s="60"/>
      <c r="B183" s="60"/>
      <c r="C183" s="60"/>
      <c r="D183" s="60"/>
      <c r="E183" s="60"/>
      <c r="F183" s="60"/>
      <c r="G183" s="60"/>
      <c r="H183" s="60"/>
      <c r="I183" s="60"/>
      <c r="J183" s="60"/>
      <c r="K183" s="60"/>
      <c r="L183" s="60"/>
      <c r="M183" s="60"/>
      <c r="N183" s="60"/>
      <c r="O183" s="60"/>
      <c r="P183" s="60"/>
      <c r="Q183" s="60"/>
      <c r="R183" s="60"/>
      <c r="S183" s="60"/>
      <c r="T183" s="60"/>
    </row>
    <row r="184" spans="1:20" ht="15">
      <c r="A184" s="60"/>
      <c r="B184" s="60"/>
      <c r="C184" s="60"/>
      <c r="D184" s="60"/>
      <c r="E184" s="60"/>
      <c r="F184" s="60"/>
      <c r="G184" s="60"/>
      <c r="H184" s="60"/>
      <c r="I184" s="60"/>
      <c r="J184" s="60"/>
      <c r="K184" s="60"/>
      <c r="L184" s="60"/>
      <c r="M184" s="60"/>
      <c r="N184" s="60"/>
      <c r="O184" s="60"/>
      <c r="P184" s="60"/>
      <c r="Q184" s="60"/>
      <c r="R184" s="60"/>
      <c r="S184" s="60"/>
      <c r="T184" s="60"/>
    </row>
    <row r="185" spans="1:20" ht="15">
      <c r="A185" s="60"/>
      <c r="B185" s="60"/>
      <c r="C185" s="60"/>
      <c r="D185" s="60"/>
      <c r="E185" s="60"/>
      <c r="F185" s="60"/>
      <c r="G185" s="60"/>
      <c r="H185" s="60"/>
      <c r="I185" s="60"/>
      <c r="J185" s="60"/>
      <c r="K185" s="60"/>
      <c r="L185" s="60"/>
      <c r="M185" s="60"/>
      <c r="N185" s="60"/>
      <c r="O185" s="60"/>
      <c r="P185" s="60"/>
      <c r="Q185" s="60"/>
      <c r="R185" s="60"/>
      <c r="S185" s="60"/>
      <c r="T185" s="60"/>
    </row>
    <row r="186" spans="1:20" ht="15">
      <c r="A186" s="60"/>
      <c r="B186" s="60"/>
      <c r="C186" s="60"/>
      <c r="D186" s="60"/>
      <c r="E186" s="60"/>
      <c r="F186" s="60"/>
      <c r="G186" s="60"/>
      <c r="H186" s="60"/>
      <c r="I186" s="60"/>
      <c r="J186" s="60"/>
      <c r="K186" s="60"/>
      <c r="L186" s="60"/>
      <c r="M186" s="60"/>
      <c r="N186" s="60"/>
      <c r="O186" s="60"/>
      <c r="P186" s="60"/>
      <c r="Q186" s="60"/>
      <c r="R186" s="60"/>
      <c r="S186" s="60"/>
      <c r="T186" s="60"/>
    </row>
    <row r="187" spans="1:20" ht="15">
      <c r="A187" s="60"/>
      <c r="B187" s="60"/>
      <c r="C187" s="60"/>
      <c r="D187" s="60"/>
      <c r="E187" s="60"/>
      <c r="F187" s="60"/>
      <c r="G187" s="60"/>
      <c r="H187" s="60"/>
      <c r="I187" s="60"/>
      <c r="J187" s="60"/>
      <c r="K187" s="60"/>
      <c r="L187" s="60"/>
      <c r="M187" s="60"/>
      <c r="N187" s="60"/>
      <c r="O187" s="60"/>
      <c r="P187" s="60"/>
      <c r="Q187" s="60"/>
      <c r="R187" s="60"/>
      <c r="S187" s="60"/>
      <c r="T187" s="60"/>
    </row>
    <row r="188" spans="1:20" ht="15">
      <c r="A188" s="60"/>
      <c r="B188" s="60"/>
      <c r="C188" s="60"/>
      <c r="D188" s="60"/>
      <c r="E188" s="60"/>
      <c r="F188" s="60"/>
      <c r="G188" s="60"/>
      <c r="H188" s="60"/>
      <c r="I188" s="60"/>
      <c r="J188" s="60"/>
      <c r="K188" s="60"/>
      <c r="L188" s="60"/>
      <c r="M188" s="60"/>
      <c r="N188" s="60"/>
      <c r="O188" s="60"/>
      <c r="P188" s="60"/>
      <c r="Q188" s="60"/>
      <c r="R188" s="60"/>
      <c r="S188" s="60"/>
      <c r="T188" s="60"/>
    </row>
    <row r="189" spans="1:20" ht="15">
      <c r="A189" s="60"/>
      <c r="B189" s="60"/>
      <c r="C189" s="60"/>
      <c r="D189" s="60"/>
      <c r="E189" s="60"/>
      <c r="F189" s="60"/>
      <c r="G189" s="60"/>
      <c r="H189" s="60"/>
      <c r="I189" s="60"/>
      <c r="J189" s="60"/>
      <c r="K189" s="60"/>
      <c r="L189" s="60"/>
      <c r="M189" s="60"/>
      <c r="N189" s="60"/>
      <c r="O189" s="60"/>
      <c r="P189" s="60"/>
      <c r="Q189" s="60"/>
      <c r="R189" s="60"/>
      <c r="S189" s="60"/>
      <c r="T189" s="60"/>
    </row>
    <row r="190" spans="1:20" ht="15">
      <c r="A190" s="60"/>
      <c r="B190" s="60"/>
      <c r="C190" s="60"/>
      <c r="D190" s="60"/>
      <c r="E190" s="60"/>
      <c r="F190" s="60"/>
      <c r="G190" s="60"/>
      <c r="H190" s="60"/>
      <c r="I190" s="60"/>
      <c r="J190" s="60"/>
      <c r="K190" s="60"/>
      <c r="L190" s="60"/>
      <c r="M190" s="60"/>
      <c r="N190" s="60"/>
      <c r="O190" s="60"/>
      <c r="P190" s="60"/>
      <c r="Q190" s="60"/>
      <c r="R190" s="60"/>
      <c r="S190" s="60"/>
      <c r="T190" s="60"/>
    </row>
    <row r="191" spans="1:20" ht="15">
      <c r="A191" s="60"/>
      <c r="B191" s="60"/>
      <c r="C191" s="60"/>
      <c r="D191" s="60"/>
      <c r="E191" s="60"/>
      <c r="F191" s="60"/>
      <c r="G191" s="60"/>
      <c r="H191" s="60"/>
      <c r="I191" s="60"/>
      <c r="J191" s="60"/>
      <c r="K191" s="60"/>
      <c r="L191" s="60"/>
      <c r="M191" s="60"/>
      <c r="N191" s="60"/>
      <c r="O191" s="60"/>
      <c r="P191" s="60"/>
      <c r="Q191" s="60"/>
      <c r="R191" s="60"/>
      <c r="S191" s="60"/>
      <c r="T191" s="60"/>
    </row>
    <row r="192" spans="1:20" ht="15">
      <c r="A192" s="60"/>
      <c r="B192" s="60"/>
      <c r="C192" s="60"/>
      <c r="D192" s="60"/>
      <c r="E192" s="60"/>
      <c r="F192" s="60"/>
      <c r="G192" s="60"/>
      <c r="H192" s="60"/>
      <c r="I192" s="60"/>
      <c r="J192" s="60"/>
      <c r="K192" s="60"/>
      <c r="L192" s="60"/>
      <c r="M192" s="60"/>
      <c r="N192" s="60"/>
      <c r="O192" s="60"/>
      <c r="P192" s="60"/>
      <c r="Q192" s="60"/>
      <c r="R192" s="60"/>
      <c r="S192" s="60"/>
      <c r="T192" s="60"/>
    </row>
    <row r="193" spans="1:20" ht="15">
      <c r="A193" s="60"/>
      <c r="B193" s="60"/>
      <c r="C193" s="60"/>
      <c r="D193" s="60"/>
      <c r="E193" s="60"/>
      <c r="F193" s="60"/>
      <c r="G193" s="60"/>
      <c r="H193" s="60"/>
      <c r="I193" s="60"/>
      <c r="J193" s="60"/>
      <c r="K193" s="60"/>
      <c r="L193" s="60"/>
      <c r="M193" s="60"/>
      <c r="N193" s="60"/>
      <c r="O193" s="60"/>
      <c r="P193" s="60"/>
      <c r="Q193" s="60"/>
      <c r="R193" s="60"/>
      <c r="S193" s="60"/>
      <c r="T193" s="60"/>
    </row>
    <row r="194" spans="1:20" ht="15">
      <c r="A194" s="60"/>
      <c r="B194" s="60"/>
      <c r="C194" s="60"/>
      <c r="D194" s="60"/>
      <c r="E194" s="60"/>
      <c r="F194" s="60"/>
      <c r="G194" s="60"/>
      <c r="H194" s="60"/>
      <c r="I194" s="60"/>
      <c r="J194" s="60"/>
      <c r="K194" s="60"/>
      <c r="L194" s="60"/>
      <c r="M194" s="60"/>
      <c r="N194" s="60"/>
      <c r="O194" s="60"/>
      <c r="P194" s="60"/>
      <c r="Q194" s="60"/>
      <c r="R194" s="60"/>
      <c r="S194" s="60"/>
      <c r="T194" s="60"/>
    </row>
    <row r="195" spans="1:20" ht="15">
      <c r="A195" s="60"/>
      <c r="B195" s="60"/>
      <c r="C195" s="60"/>
      <c r="D195" s="60"/>
      <c r="E195" s="60"/>
      <c r="F195" s="60"/>
      <c r="G195" s="60"/>
      <c r="H195" s="60"/>
      <c r="I195" s="60"/>
      <c r="J195" s="60"/>
      <c r="K195" s="60"/>
      <c r="L195" s="60"/>
      <c r="M195" s="60"/>
      <c r="N195" s="60"/>
      <c r="O195" s="60"/>
      <c r="P195" s="60"/>
      <c r="Q195" s="60"/>
      <c r="R195" s="60"/>
      <c r="S195" s="60"/>
      <c r="T195" s="60"/>
    </row>
    <row r="196" spans="1:20" ht="15">
      <c r="A196" s="60"/>
      <c r="B196" s="60"/>
      <c r="C196" s="60"/>
      <c r="D196" s="60"/>
      <c r="E196" s="60"/>
      <c r="F196" s="60"/>
      <c r="G196" s="60"/>
      <c r="H196" s="60"/>
      <c r="I196" s="60"/>
      <c r="J196" s="60"/>
      <c r="K196" s="60"/>
      <c r="L196" s="60"/>
      <c r="M196" s="60"/>
      <c r="N196" s="60"/>
      <c r="O196" s="60"/>
      <c r="P196" s="60"/>
      <c r="Q196" s="60"/>
      <c r="R196" s="60"/>
      <c r="S196" s="60"/>
      <c r="T196" s="60"/>
    </row>
    <row r="197" spans="1:20" ht="15">
      <c r="A197" s="60"/>
      <c r="B197" s="60"/>
      <c r="C197" s="60"/>
      <c r="D197" s="60"/>
      <c r="E197" s="60"/>
      <c r="F197" s="60"/>
      <c r="G197" s="60"/>
      <c r="H197" s="60"/>
      <c r="I197" s="60"/>
      <c r="J197" s="60"/>
      <c r="K197" s="60"/>
      <c r="L197" s="60"/>
      <c r="M197" s="60"/>
      <c r="N197" s="60"/>
      <c r="O197" s="60"/>
      <c r="P197" s="60"/>
      <c r="Q197" s="60"/>
      <c r="R197" s="60"/>
      <c r="S197" s="60"/>
      <c r="T197" s="60"/>
    </row>
    <row r="198" spans="1:20" ht="15">
      <c r="A198" s="60"/>
      <c r="B198" s="60"/>
      <c r="C198" s="60"/>
      <c r="D198" s="60"/>
      <c r="E198" s="60"/>
      <c r="F198" s="60"/>
      <c r="G198" s="60"/>
      <c r="H198" s="60"/>
      <c r="I198" s="60"/>
      <c r="J198" s="60"/>
      <c r="K198" s="60"/>
      <c r="L198" s="60"/>
      <c r="M198" s="60"/>
      <c r="N198" s="60"/>
      <c r="O198" s="60"/>
      <c r="P198" s="60"/>
      <c r="Q198" s="60"/>
      <c r="R198" s="60"/>
      <c r="S198" s="60"/>
      <c r="T198" s="60"/>
    </row>
    <row r="199" spans="1:20" ht="15">
      <c r="A199" s="60"/>
      <c r="B199" s="60"/>
      <c r="C199" s="60"/>
      <c r="D199" s="60"/>
      <c r="E199" s="60"/>
      <c r="F199" s="60"/>
      <c r="G199" s="60"/>
      <c r="H199" s="60"/>
      <c r="I199" s="60"/>
      <c r="J199" s="60"/>
      <c r="K199" s="60"/>
      <c r="L199" s="60"/>
      <c r="M199" s="60"/>
      <c r="N199" s="60"/>
      <c r="O199" s="60"/>
      <c r="P199" s="60"/>
      <c r="Q199" s="60"/>
      <c r="R199" s="60"/>
      <c r="S199" s="60"/>
      <c r="T199" s="60"/>
    </row>
    <row r="200" spans="1:20" ht="15">
      <c r="A200" s="60"/>
      <c r="B200" s="60"/>
      <c r="C200" s="60"/>
      <c r="D200" s="60"/>
      <c r="E200" s="60"/>
      <c r="F200" s="60"/>
      <c r="G200" s="60"/>
      <c r="H200" s="60"/>
      <c r="I200" s="60"/>
      <c r="J200" s="60"/>
      <c r="K200" s="60"/>
      <c r="L200" s="60"/>
      <c r="M200" s="60"/>
      <c r="N200" s="60"/>
      <c r="O200" s="60"/>
      <c r="P200" s="60"/>
      <c r="Q200" s="60"/>
      <c r="R200" s="60"/>
      <c r="S200" s="60"/>
      <c r="T200" s="60"/>
    </row>
    <row r="201" spans="1:20" ht="15">
      <c r="A201" s="60"/>
      <c r="B201" s="60"/>
      <c r="C201" s="60"/>
      <c r="D201" s="60"/>
      <c r="E201" s="60"/>
      <c r="F201" s="60"/>
      <c r="G201" s="60"/>
      <c r="H201" s="60"/>
      <c r="I201" s="60"/>
      <c r="J201" s="60"/>
      <c r="K201" s="60"/>
      <c r="L201" s="60"/>
      <c r="M201" s="60"/>
      <c r="N201" s="60"/>
      <c r="O201" s="60"/>
      <c r="P201" s="60"/>
      <c r="Q201" s="60"/>
      <c r="R201" s="60"/>
      <c r="S201" s="60"/>
      <c r="T201" s="60"/>
    </row>
    <row r="202" spans="1:20" ht="15">
      <c r="A202" s="60"/>
      <c r="B202" s="60"/>
      <c r="C202" s="60"/>
      <c r="D202" s="60"/>
      <c r="E202" s="60"/>
      <c r="F202" s="60"/>
      <c r="G202" s="60"/>
      <c r="H202" s="60"/>
      <c r="I202" s="60"/>
      <c r="J202" s="60"/>
      <c r="K202" s="60"/>
      <c r="L202" s="60"/>
      <c r="M202" s="60"/>
      <c r="N202" s="60"/>
      <c r="O202" s="60"/>
      <c r="P202" s="60"/>
      <c r="Q202" s="60"/>
      <c r="R202" s="60"/>
      <c r="S202" s="60"/>
      <c r="T202" s="60"/>
    </row>
    <row r="203" spans="1:20" ht="15">
      <c r="A203" s="60"/>
      <c r="B203" s="60"/>
      <c r="C203" s="60"/>
      <c r="D203" s="60"/>
      <c r="E203" s="60"/>
      <c r="F203" s="60"/>
      <c r="G203" s="60"/>
      <c r="H203" s="60"/>
      <c r="I203" s="60"/>
      <c r="J203" s="60"/>
      <c r="K203" s="60"/>
      <c r="L203" s="60"/>
      <c r="M203" s="60"/>
      <c r="N203" s="60"/>
      <c r="O203" s="60"/>
      <c r="P203" s="60"/>
      <c r="Q203" s="60"/>
      <c r="R203" s="60"/>
      <c r="S203" s="60"/>
      <c r="T203" s="60"/>
    </row>
    <row r="204" spans="1:20" ht="15">
      <c r="A204" s="60"/>
      <c r="B204" s="60"/>
      <c r="C204" s="60"/>
      <c r="D204" s="60"/>
      <c r="E204" s="60"/>
      <c r="F204" s="60"/>
      <c r="G204" s="60"/>
      <c r="H204" s="60"/>
      <c r="I204" s="60"/>
      <c r="J204" s="60"/>
      <c r="K204" s="60"/>
      <c r="L204" s="60"/>
      <c r="M204" s="60"/>
      <c r="N204" s="60"/>
      <c r="O204" s="60"/>
      <c r="P204" s="60"/>
      <c r="Q204" s="60"/>
      <c r="R204" s="60"/>
      <c r="S204" s="60"/>
      <c r="T204" s="60"/>
    </row>
    <row r="205" spans="1:20" ht="15">
      <c r="A205" s="60"/>
      <c r="B205" s="60"/>
      <c r="C205" s="60"/>
      <c r="D205" s="60"/>
      <c r="E205" s="60"/>
      <c r="F205" s="60"/>
      <c r="G205" s="60"/>
      <c r="H205" s="60"/>
      <c r="I205" s="60"/>
      <c r="J205" s="60"/>
      <c r="K205" s="60"/>
      <c r="L205" s="60"/>
      <c r="M205" s="60"/>
      <c r="N205" s="60"/>
      <c r="O205" s="60"/>
      <c r="P205" s="60"/>
      <c r="Q205" s="60"/>
      <c r="R205" s="60"/>
      <c r="S205" s="60"/>
      <c r="T205" s="60"/>
    </row>
    <row r="206" spans="1:20" ht="15">
      <c r="A206" s="60"/>
      <c r="B206" s="60"/>
      <c r="C206" s="60"/>
      <c r="D206" s="60"/>
      <c r="E206" s="60"/>
      <c r="F206" s="60"/>
      <c r="G206" s="60"/>
      <c r="H206" s="60"/>
      <c r="I206" s="60"/>
      <c r="J206" s="60"/>
      <c r="K206" s="60"/>
      <c r="L206" s="60"/>
      <c r="M206" s="60"/>
      <c r="N206" s="60"/>
      <c r="O206" s="60"/>
      <c r="P206" s="60"/>
      <c r="Q206" s="60"/>
      <c r="R206" s="60"/>
      <c r="S206" s="60"/>
      <c r="T206" s="60"/>
    </row>
    <row r="207" spans="1:20" ht="15">
      <c r="A207" s="60"/>
      <c r="B207" s="60"/>
      <c r="C207" s="60"/>
      <c r="D207" s="60"/>
      <c r="E207" s="60"/>
      <c r="F207" s="60"/>
      <c r="G207" s="60"/>
      <c r="H207" s="60"/>
      <c r="I207" s="60"/>
      <c r="J207" s="60"/>
      <c r="K207" s="60"/>
      <c r="L207" s="60"/>
      <c r="M207" s="60"/>
      <c r="N207" s="60"/>
      <c r="O207" s="60"/>
      <c r="P207" s="60"/>
      <c r="Q207" s="60"/>
      <c r="R207" s="60"/>
      <c r="S207" s="60"/>
      <c r="T207" s="60"/>
    </row>
    <row r="208" spans="1:20" ht="15">
      <c r="A208" s="60"/>
      <c r="B208" s="60"/>
      <c r="C208" s="60"/>
      <c r="D208" s="60"/>
      <c r="E208" s="60"/>
      <c r="F208" s="60"/>
      <c r="G208" s="60"/>
      <c r="H208" s="60"/>
      <c r="I208" s="60"/>
      <c r="J208" s="60"/>
      <c r="K208" s="60"/>
      <c r="L208" s="60"/>
      <c r="M208" s="60"/>
      <c r="N208" s="60"/>
      <c r="O208" s="60"/>
      <c r="P208" s="60"/>
      <c r="Q208" s="60"/>
      <c r="R208" s="60"/>
      <c r="S208" s="60"/>
      <c r="T208" s="60"/>
    </row>
    <row r="209" spans="1:20" ht="15">
      <c r="A209" s="60"/>
      <c r="B209" s="60"/>
      <c r="C209" s="60"/>
      <c r="D209" s="60"/>
      <c r="E209" s="60"/>
      <c r="F209" s="60"/>
      <c r="G209" s="60"/>
      <c r="H209" s="60"/>
      <c r="I209" s="60"/>
      <c r="J209" s="60"/>
      <c r="K209" s="60"/>
      <c r="L209" s="60"/>
      <c r="M209" s="60"/>
      <c r="N209" s="60"/>
      <c r="O209" s="60"/>
      <c r="P209" s="60"/>
      <c r="Q209" s="60"/>
      <c r="R209" s="60"/>
      <c r="S209" s="60"/>
      <c r="T209" s="60"/>
    </row>
    <row r="210" spans="1:20" ht="15">
      <c r="A210" s="60"/>
      <c r="B210" s="60"/>
      <c r="C210" s="60"/>
      <c r="D210" s="60"/>
      <c r="E210" s="60"/>
      <c r="F210" s="60"/>
      <c r="G210" s="60"/>
      <c r="H210" s="60"/>
      <c r="I210" s="60"/>
      <c r="J210" s="60"/>
      <c r="K210" s="60"/>
      <c r="L210" s="60"/>
      <c r="M210" s="60"/>
      <c r="N210" s="60"/>
      <c r="O210" s="60"/>
      <c r="P210" s="60"/>
      <c r="Q210" s="60"/>
      <c r="R210" s="60"/>
      <c r="S210" s="60"/>
      <c r="T210" s="60"/>
    </row>
    <row r="211" spans="1:20" ht="15">
      <c r="A211" s="60"/>
      <c r="B211" s="60"/>
      <c r="C211" s="60"/>
      <c r="D211" s="60"/>
      <c r="E211" s="60"/>
      <c r="F211" s="60"/>
      <c r="G211" s="60"/>
      <c r="H211" s="60"/>
      <c r="I211" s="60"/>
      <c r="J211" s="60"/>
      <c r="K211" s="60"/>
      <c r="L211" s="60"/>
      <c r="M211" s="60"/>
      <c r="N211" s="60"/>
      <c r="O211" s="60"/>
      <c r="P211" s="60"/>
      <c r="Q211" s="60"/>
      <c r="R211" s="60"/>
      <c r="S211" s="60"/>
      <c r="T211" s="60"/>
    </row>
    <row r="212" spans="1:20" ht="15">
      <c r="A212" s="60"/>
      <c r="B212" s="60"/>
      <c r="C212" s="60"/>
      <c r="D212" s="60"/>
      <c r="E212" s="60"/>
      <c r="F212" s="60"/>
      <c r="G212" s="60"/>
      <c r="H212" s="60"/>
      <c r="I212" s="60"/>
      <c r="J212" s="60"/>
      <c r="K212" s="60"/>
      <c r="L212" s="60"/>
      <c r="M212" s="60"/>
      <c r="N212" s="60"/>
      <c r="O212" s="60"/>
      <c r="P212" s="60"/>
      <c r="Q212" s="60"/>
      <c r="R212" s="60"/>
      <c r="S212" s="60"/>
      <c r="T212" s="60"/>
    </row>
    <row r="213" spans="1:20" ht="15">
      <c r="A213" s="60"/>
      <c r="B213" s="60"/>
      <c r="C213" s="60"/>
      <c r="D213" s="60"/>
      <c r="E213" s="60"/>
      <c r="F213" s="60"/>
      <c r="G213" s="60"/>
      <c r="H213" s="60"/>
      <c r="I213" s="60"/>
      <c r="J213" s="60"/>
      <c r="K213" s="60"/>
      <c r="L213" s="60"/>
      <c r="M213" s="60"/>
      <c r="N213" s="60"/>
      <c r="O213" s="60"/>
      <c r="P213" s="60"/>
      <c r="Q213" s="60"/>
      <c r="R213" s="60"/>
      <c r="S213" s="60"/>
      <c r="T213" s="60"/>
    </row>
    <row r="214" spans="1:20" ht="15">
      <c r="A214" s="60"/>
      <c r="B214" s="60"/>
      <c r="C214" s="60"/>
      <c r="D214" s="60"/>
      <c r="E214" s="60"/>
      <c r="F214" s="60"/>
      <c r="G214" s="60"/>
      <c r="H214" s="60"/>
      <c r="I214" s="60"/>
      <c r="J214" s="60"/>
      <c r="K214" s="60"/>
      <c r="L214" s="60"/>
      <c r="M214" s="60"/>
      <c r="N214" s="60"/>
      <c r="O214" s="60"/>
      <c r="P214" s="60"/>
      <c r="Q214" s="60"/>
      <c r="R214" s="60"/>
      <c r="S214" s="60"/>
      <c r="T214" s="60"/>
    </row>
    <row r="215" spans="1:20" ht="15">
      <c r="A215" s="60"/>
      <c r="B215" s="60"/>
      <c r="C215" s="60"/>
      <c r="D215" s="60"/>
      <c r="E215" s="60"/>
      <c r="F215" s="60"/>
      <c r="G215" s="60"/>
      <c r="H215" s="60"/>
      <c r="I215" s="60"/>
      <c r="J215" s="60"/>
      <c r="K215" s="60"/>
      <c r="L215" s="60"/>
      <c r="M215" s="60"/>
      <c r="N215" s="60"/>
      <c r="O215" s="60"/>
      <c r="P215" s="60"/>
      <c r="Q215" s="60"/>
      <c r="R215" s="60"/>
      <c r="S215" s="60"/>
      <c r="T215" s="60"/>
    </row>
    <row r="216" spans="1:20" ht="15">
      <c r="A216" s="60"/>
      <c r="B216" s="60"/>
      <c r="C216" s="60"/>
      <c r="D216" s="60"/>
      <c r="E216" s="60"/>
      <c r="F216" s="60"/>
      <c r="G216" s="60"/>
      <c r="H216" s="60"/>
      <c r="I216" s="60"/>
      <c r="J216" s="60"/>
      <c r="K216" s="60"/>
      <c r="L216" s="60"/>
      <c r="M216" s="60"/>
      <c r="N216" s="60"/>
      <c r="O216" s="60"/>
      <c r="P216" s="60"/>
      <c r="Q216" s="60"/>
      <c r="R216" s="60"/>
      <c r="S216" s="60"/>
      <c r="T216" s="60"/>
    </row>
    <row r="217" spans="1:20" ht="15">
      <c r="A217" s="60"/>
      <c r="B217" s="60"/>
      <c r="C217" s="60"/>
      <c r="D217" s="60"/>
      <c r="E217" s="60"/>
      <c r="F217" s="60"/>
      <c r="G217" s="60"/>
      <c r="H217" s="60"/>
      <c r="I217" s="60"/>
      <c r="J217" s="60"/>
      <c r="K217" s="60"/>
      <c r="L217" s="60"/>
      <c r="M217" s="60"/>
      <c r="N217" s="60"/>
      <c r="O217" s="60"/>
      <c r="P217" s="60"/>
      <c r="Q217" s="60"/>
      <c r="R217" s="60"/>
      <c r="S217" s="60"/>
      <c r="T217" s="60"/>
    </row>
    <row r="218" spans="1:20" ht="15">
      <c r="A218" s="60"/>
      <c r="B218" s="60"/>
      <c r="C218" s="60"/>
      <c r="D218" s="60"/>
      <c r="E218" s="60"/>
      <c r="F218" s="60"/>
      <c r="G218" s="60"/>
      <c r="H218" s="60"/>
      <c r="I218" s="60"/>
      <c r="J218" s="60"/>
      <c r="K218" s="60"/>
      <c r="L218" s="60"/>
      <c r="M218" s="60"/>
      <c r="N218" s="60"/>
      <c r="O218" s="60"/>
      <c r="P218" s="60"/>
      <c r="Q218" s="60"/>
      <c r="R218" s="60"/>
      <c r="S218" s="60"/>
      <c r="T218" s="60"/>
    </row>
    <row r="219" spans="1:20" ht="15">
      <c r="A219" s="60"/>
      <c r="B219" s="60"/>
      <c r="C219" s="60"/>
      <c r="D219" s="60"/>
      <c r="E219" s="60"/>
      <c r="F219" s="60"/>
      <c r="G219" s="60"/>
      <c r="H219" s="60"/>
      <c r="I219" s="60"/>
      <c r="J219" s="60"/>
      <c r="K219" s="60"/>
      <c r="L219" s="60"/>
      <c r="M219" s="60"/>
      <c r="N219" s="60"/>
      <c r="O219" s="60"/>
      <c r="P219" s="60"/>
      <c r="Q219" s="60"/>
      <c r="R219" s="60"/>
      <c r="S219" s="60"/>
      <c r="T219" s="60"/>
    </row>
    <row r="220" spans="1:20" ht="15">
      <c r="A220" s="60"/>
      <c r="B220" s="60"/>
      <c r="C220" s="60"/>
      <c r="D220" s="60"/>
      <c r="E220" s="60"/>
      <c r="F220" s="60"/>
      <c r="G220" s="60"/>
      <c r="H220" s="60"/>
      <c r="I220" s="60"/>
      <c r="J220" s="60"/>
      <c r="K220" s="60"/>
      <c r="L220" s="60"/>
      <c r="M220" s="60"/>
      <c r="N220" s="60"/>
      <c r="O220" s="60"/>
      <c r="P220" s="60"/>
      <c r="Q220" s="60"/>
      <c r="R220" s="60"/>
      <c r="S220" s="60"/>
      <c r="T220" s="60"/>
    </row>
    <row r="221" spans="1:20" ht="15">
      <c r="A221" s="60"/>
      <c r="B221" s="60"/>
      <c r="C221" s="60"/>
      <c r="D221" s="60"/>
      <c r="E221" s="60"/>
      <c r="F221" s="60"/>
      <c r="G221" s="60"/>
      <c r="H221" s="60"/>
      <c r="I221" s="60"/>
      <c r="J221" s="60"/>
      <c r="K221" s="60"/>
      <c r="L221" s="60"/>
      <c r="M221" s="60"/>
      <c r="N221" s="60"/>
      <c r="O221" s="60"/>
      <c r="P221" s="60"/>
      <c r="Q221" s="60"/>
      <c r="R221" s="60"/>
      <c r="S221" s="60"/>
      <c r="T221" s="60"/>
    </row>
    <row r="222" spans="1:20" ht="15">
      <c r="A222" s="60"/>
      <c r="B222" s="60"/>
      <c r="C222" s="60"/>
      <c r="D222" s="60"/>
      <c r="E222" s="60"/>
      <c r="F222" s="60"/>
      <c r="G222" s="60"/>
      <c r="H222" s="60"/>
      <c r="I222" s="60"/>
      <c r="J222" s="60"/>
      <c r="K222" s="60"/>
      <c r="L222" s="60"/>
      <c r="M222" s="60"/>
      <c r="N222" s="60"/>
      <c r="O222" s="60"/>
      <c r="P222" s="60"/>
      <c r="Q222" s="60"/>
      <c r="R222" s="60"/>
      <c r="S222" s="60"/>
      <c r="T222" s="60"/>
    </row>
    <row r="223" spans="1:20" ht="15">
      <c r="A223" s="60"/>
      <c r="B223" s="60"/>
      <c r="C223" s="60"/>
      <c r="D223" s="60"/>
      <c r="E223" s="60"/>
      <c r="F223" s="60"/>
      <c r="G223" s="60"/>
      <c r="H223" s="60"/>
      <c r="I223" s="60"/>
      <c r="J223" s="60"/>
      <c r="K223" s="60"/>
      <c r="L223" s="60"/>
      <c r="M223" s="60"/>
      <c r="N223" s="60"/>
      <c r="O223" s="60"/>
      <c r="P223" s="60"/>
      <c r="Q223" s="60"/>
      <c r="R223" s="60"/>
      <c r="S223" s="60"/>
      <c r="T223" s="60"/>
    </row>
    <row r="224" spans="1:20" ht="15">
      <c r="A224" s="60"/>
      <c r="B224" s="60"/>
      <c r="C224" s="60"/>
      <c r="D224" s="60"/>
      <c r="E224" s="60"/>
      <c r="F224" s="60"/>
      <c r="G224" s="60"/>
      <c r="H224" s="60"/>
      <c r="I224" s="60"/>
      <c r="J224" s="60"/>
      <c r="K224" s="60"/>
      <c r="L224" s="60"/>
      <c r="M224" s="60"/>
      <c r="N224" s="60"/>
      <c r="O224" s="60"/>
      <c r="P224" s="60"/>
      <c r="Q224" s="60"/>
      <c r="R224" s="60"/>
      <c r="S224" s="60"/>
      <c r="T224" s="60"/>
    </row>
    <row r="225" spans="1:20" ht="15">
      <c r="A225" s="60"/>
      <c r="B225" s="60"/>
      <c r="C225" s="60"/>
      <c r="D225" s="60"/>
      <c r="E225" s="60"/>
      <c r="F225" s="60"/>
      <c r="G225" s="60"/>
      <c r="H225" s="60"/>
      <c r="I225" s="60"/>
      <c r="J225" s="60"/>
      <c r="K225" s="60"/>
      <c r="L225" s="60"/>
      <c r="M225" s="60"/>
      <c r="N225" s="60"/>
      <c r="O225" s="60"/>
      <c r="P225" s="60"/>
      <c r="Q225" s="60"/>
      <c r="R225" s="60"/>
      <c r="S225" s="60"/>
      <c r="T225" s="60"/>
    </row>
    <row r="226" spans="1:20" ht="15">
      <c r="A226" s="60"/>
      <c r="B226" s="60"/>
      <c r="C226" s="60"/>
      <c r="D226" s="60"/>
      <c r="E226" s="60"/>
      <c r="F226" s="60"/>
      <c r="G226" s="60"/>
      <c r="H226" s="60"/>
      <c r="I226" s="60"/>
      <c r="J226" s="60"/>
      <c r="K226" s="60"/>
      <c r="L226" s="60"/>
      <c r="M226" s="60"/>
      <c r="N226" s="60"/>
      <c r="O226" s="60"/>
      <c r="P226" s="60"/>
      <c r="Q226" s="60"/>
      <c r="R226" s="60"/>
      <c r="S226" s="60"/>
      <c r="T226" s="60"/>
    </row>
    <row r="227" spans="1:20" ht="15">
      <c r="A227" s="60"/>
      <c r="B227" s="60"/>
      <c r="C227" s="60"/>
      <c r="D227" s="60"/>
      <c r="E227" s="60"/>
      <c r="F227" s="60"/>
      <c r="G227" s="60"/>
      <c r="H227" s="60"/>
      <c r="I227" s="60"/>
      <c r="J227" s="60"/>
      <c r="K227" s="60"/>
      <c r="L227" s="60"/>
      <c r="M227" s="60"/>
      <c r="N227" s="60"/>
      <c r="O227" s="60"/>
      <c r="P227" s="60"/>
      <c r="Q227" s="60"/>
      <c r="R227" s="60"/>
      <c r="S227" s="60"/>
      <c r="T227" s="60"/>
    </row>
  </sheetData>
  <sheetProtection/>
  <mergeCells count="1">
    <mergeCell ref="A1:A30"/>
  </mergeCells>
  <printOptions horizontalCentered="1" verticalCentered="1"/>
  <pageMargins left="0" right="0" top="0" bottom="0" header="0.5" footer="0.5"/>
  <pageSetup fitToHeight="1" fitToWidth="1" horizontalDpi="600" verticalDpi="600" orientation="landscape" paperSize="5" scale="87" r:id="rId1"/>
</worksheet>
</file>

<file path=xl/worksheets/sheet37.xml><?xml version="1.0" encoding="utf-8"?>
<worksheet xmlns="http://schemas.openxmlformats.org/spreadsheetml/2006/main" xmlns:r="http://schemas.openxmlformats.org/officeDocument/2006/relationships">
  <sheetPr codeName="Sheet14" transitionEvaluation="1"/>
  <dimension ref="A1:F51"/>
  <sheetViews>
    <sheetView showGridLines="0" zoomScale="87" zoomScaleNormal="87" zoomScalePageLayoutView="0" workbookViewId="0" topLeftCell="A19">
      <selection activeCell="E39" sqref="E39"/>
    </sheetView>
  </sheetViews>
  <sheetFormatPr defaultColWidth="9.77734375" defaultRowHeight="15"/>
  <cols>
    <col min="1" max="1" width="45.77734375" style="0" customWidth="1"/>
    <col min="2" max="2" width="0.88671875" style="0" customWidth="1"/>
    <col min="3" max="3" width="14.88671875" style="0" bestFit="1" customWidth="1"/>
    <col min="4" max="4" width="0.88671875" style="0" customWidth="1"/>
    <col min="5" max="5" width="14.88671875" style="0" bestFit="1" customWidth="1"/>
    <col min="6" max="6" width="13.99609375" style="0" bestFit="1" customWidth="1"/>
  </cols>
  <sheetData>
    <row r="1" spans="1:5" ht="22.5">
      <c r="A1" s="2" t="s">
        <v>376</v>
      </c>
      <c r="B1" s="3"/>
      <c r="C1" s="3"/>
      <c r="D1" s="3"/>
      <c r="E1" s="3"/>
    </row>
    <row r="2" spans="1:5" ht="22.5">
      <c r="A2" s="2" t="s">
        <v>396</v>
      </c>
      <c r="B2" s="3"/>
      <c r="C2" s="3"/>
      <c r="D2" s="3"/>
      <c r="E2" s="3"/>
    </row>
    <row r="3" spans="1:5" ht="15.75">
      <c r="A3" s="9"/>
      <c r="B3" s="3"/>
      <c r="C3" s="3"/>
      <c r="D3" s="3"/>
      <c r="E3" s="3"/>
    </row>
    <row r="4" spans="1:5" ht="15.75">
      <c r="A4" s="131" t="str">
        <f>"AS AT DECEMBER 31, "&amp;+'sheet 1'!$BX$2</f>
        <v>AS AT DECEMBER 31, 2013</v>
      </c>
      <c r="B4" s="3"/>
      <c r="C4" s="3"/>
      <c r="D4" s="3"/>
      <c r="E4" s="3"/>
    </row>
    <row r="5" spans="1:5" ht="3.75" customHeight="1">
      <c r="A5" s="10"/>
      <c r="B5" s="10"/>
      <c r="C5" s="10"/>
      <c r="D5" s="10"/>
      <c r="E5" s="10"/>
    </row>
    <row r="6" spans="1:5" ht="15">
      <c r="A6" s="34"/>
      <c r="B6" s="34"/>
      <c r="C6" s="34"/>
      <c r="D6" s="34"/>
      <c r="E6" s="20"/>
    </row>
    <row r="7" spans="1:5" ht="15.75">
      <c r="A7" s="455" t="s">
        <v>363</v>
      </c>
      <c r="B7" s="36"/>
      <c r="C7" s="455" t="s">
        <v>364</v>
      </c>
      <c r="D7" s="36"/>
      <c r="E7" s="456" t="s">
        <v>365</v>
      </c>
    </row>
    <row r="8" spans="1:5" ht="15">
      <c r="A8" s="12"/>
      <c r="B8" s="12"/>
      <c r="C8" s="12"/>
      <c r="D8" s="12"/>
      <c r="E8" s="5"/>
    </row>
    <row r="9" spans="1:5" ht="3.75" customHeight="1">
      <c r="A9" s="12"/>
      <c r="B9" s="12"/>
      <c r="C9" s="12"/>
      <c r="D9" s="12"/>
      <c r="E9" s="5"/>
    </row>
    <row r="10" spans="1:6" ht="24.75" customHeight="1">
      <c r="A10" s="50" t="s">
        <v>397</v>
      </c>
      <c r="B10" s="12"/>
      <c r="C10" s="627">
        <v>612560</v>
      </c>
      <c r="D10" s="12"/>
      <c r="E10" s="752" t="s">
        <v>398</v>
      </c>
      <c r="F10" s="60"/>
    </row>
    <row r="11" spans="1:6" ht="24.75" customHeight="1">
      <c r="A11" s="50" t="s">
        <v>399</v>
      </c>
      <c r="B11" s="12"/>
      <c r="C11" s="751" t="s">
        <v>398</v>
      </c>
      <c r="D11" s="12"/>
      <c r="E11" s="457">
        <f>C10</f>
        <v>612560</v>
      </c>
      <c r="F11" s="197"/>
    </row>
    <row r="12" spans="1:5" ht="24.75" customHeight="1">
      <c r="A12" s="12"/>
      <c r="B12" s="12"/>
      <c r="C12" s="383"/>
      <c r="D12" s="12"/>
      <c r="E12" s="451"/>
    </row>
    <row r="13" spans="1:5" ht="24.75" customHeight="1">
      <c r="A13" s="614" t="s">
        <v>133</v>
      </c>
      <c r="B13" s="12"/>
      <c r="C13" s="383">
        <v>166691.6</v>
      </c>
      <c r="D13" s="12"/>
      <c r="E13" s="451"/>
    </row>
    <row r="14" spans="1:6" ht="24.75" customHeight="1">
      <c r="A14" s="614" t="s">
        <v>1011</v>
      </c>
      <c r="B14" s="12"/>
      <c r="C14" s="383"/>
      <c r="D14" s="12"/>
      <c r="E14" s="451"/>
      <c r="F14" s="197"/>
    </row>
    <row r="15" spans="1:5" ht="24.75" customHeight="1">
      <c r="A15" s="749" t="s">
        <v>4</v>
      </c>
      <c r="B15" s="12"/>
      <c r="C15" s="383">
        <v>8116000</v>
      </c>
      <c r="D15" s="12"/>
      <c r="E15" s="451"/>
    </row>
    <row r="16" spans="1:6" ht="24.75" customHeight="1">
      <c r="A16" s="749" t="s">
        <v>5</v>
      </c>
      <c r="B16" s="12"/>
      <c r="C16" s="383">
        <v>612560</v>
      </c>
      <c r="D16" s="12"/>
      <c r="E16" s="451"/>
      <c r="F16" s="231"/>
    </row>
    <row r="17" spans="1:6" ht="24.75" customHeight="1" hidden="1">
      <c r="A17" s="749" t="s">
        <v>460</v>
      </c>
      <c r="B17" s="12"/>
      <c r="C17" s="383"/>
      <c r="D17" s="12"/>
      <c r="E17" s="451"/>
      <c r="F17" s="231"/>
    </row>
    <row r="18" spans="1:6" ht="24.75" customHeight="1" hidden="1">
      <c r="A18" s="958" t="s">
        <v>1063</v>
      </c>
      <c r="B18" s="12"/>
      <c r="C18" s="383"/>
      <c r="D18" s="12"/>
      <c r="E18" s="451"/>
      <c r="F18" s="231"/>
    </row>
    <row r="19" spans="1:5" ht="24.75" customHeight="1">
      <c r="A19" s="619" t="s">
        <v>466</v>
      </c>
      <c r="B19" s="12"/>
      <c r="C19" s="383">
        <v>127296.59</v>
      </c>
      <c r="D19" s="12"/>
      <c r="E19" s="451"/>
    </row>
    <row r="20" spans="1:5" ht="24.75" customHeight="1" hidden="1">
      <c r="A20" s="619" t="s">
        <v>461</v>
      </c>
      <c r="B20" s="12"/>
      <c r="C20" s="383"/>
      <c r="D20" s="12"/>
      <c r="E20" s="451"/>
    </row>
    <row r="21" spans="1:5" ht="24.75" customHeight="1" hidden="1">
      <c r="A21" s="940" t="s">
        <v>1056</v>
      </c>
      <c r="B21" s="12"/>
      <c r="C21" s="383"/>
      <c r="D21" s="12"/>
      <c r="E21" s="451"/>
    </row>
    <row r="22" spans="1:5" ht="24.75" customHeight="1">
      <c r="A22" s="940"/>
      <c r="B22" s="12"/>
      <c r="C22" s="383"/>
      <c r="D22" s="12"/>
      <c r="E22" s="451"/>
    </row>
    <row r="23" spans="1:5" ht="24.75" customHeight="1">
      <c r="A23" s="619" t="s">
        <v>407</v>
      </c>
      <c r="B23" s="12"/>
      <c r="C23" s="383"/>
      <c r="D23" s="12"/>
      <c r="E23" s="451">
        <f>'Sheet 31'!E13</f>
        <v>8116000</v>
      </c>
    </row>
    <row r="24" spans="1:6" ht="24.75" customHeight="1">
      <c r="A24" s="619" t="s">
        <v>1012</v>
      </c>
      <c r="B24" s="12"/>
      <c r="C24" s="383"/>
      <c r="D24" s="12"/>
      <c r="E24" s="451">
        <f>'sheet 33'!I23</f>
        <v>0</v>
      </c>
      <c r="F24" s="197"/>
    </row>
    <row r="25" spans="1:6" ht="24.75" customHeight="1" hidden="1">
      <c r="A25" s="619" t="s">
        <v>467</v>
      </c>
      <c r="B25" s="12"/>
      <c r="C25" s="383"/>
      <c r="D25" s="12"/>
      <c r="E25" s="451"/>
      <c r="F25" s="197"/>
    </row>
    <row r="26" spans="1:6" ht="24.75" customHeight="1" hidden="1">
      <c r="A26" s="619" t="s">
        <v>409</v>
      </c>
      <c r="B26" s="12"/>
      <c r="C26" s="383"/>
      <c r="D26" s="12"/>
      <c r="E26" s="451"/>
      <c r="F26" s="197"/>
    </row>
    <row r="27" spans="1:6" ht="24.75" customHeight="1">
      <c r="A27" s="614" t="s">
        <v>1014</v>
      </c>
      <c r="B27" s="12"/>
      <c r="C27" s="383"/>
      <c r="D27" s="12"/>
      <c r="E27" s="451"/>
      <c r="F27" s="197"/>
    </row>
    <row r="28" spans="1:6" ht="24.75" customHeight="1">
      <c r="A28" s="749" t="s">
        <v>4</v>
      </c>
      <c r="B28" s="12"/>
      <c r="C28" s="383"/>
      <c r="D28" s="12"/>
      <c r="E28" s="451">
        <v>420090.4</v>
      </c>
      <c r="F28" s="197"/>
    </row>
    <row r="29" spans="1:6" ht="24.75" customHeight="1">
      <c r="A29" s="749" t="s">
        <v>5</v>
      </c>
      <c r="B29" s="12"/>
      <c r="C29" s="383"/>
      <c r="D29" s="12"/>
      <c r="E29" s="451">
        <v>396264.65</v>
      </c>
      <c r="F29" s="197"/>
    </row>
    <row r="30" spans="1:6" ht="24.75" customHeight="1" hidden="1">
      <c r="A30" s="614" t="s">
        <v>1014</v>
      </c>
      <c r="B30" s="12"/>
      <c r="C30" s="383"/>
      <c r="D30" s="12"/>
      <c r="E30" s="451"/>
      <c r="F30" s="197"/>
    </row>
    <row r="31" spans="1:6" ht="24.75" customHeight="1" hidden="1">
      <c r="A31" s="749" t="s">
        <v>4</v>
      </c>
      <c r="B31" s="12"/>
      <c r="C31" s="383"/>
      <c r="D31" s="12"/>
      <c r="E31" s="451">
        <f>'sheet 35a'!P25</f>
        <v>0</v>
      </c>
      <c r="F31" s="197"/>
    </row>
    <row r="32" spans="1:6" ht="24.75" customHeight="1" hidden="1">
      <c r="A32" s="749" t="s">
        <v>5</v>
      </c>
      <c r="B32" s="12"/>
      <c r="C32" s="383"/>
      <c r="D32" s="12"/>
      <c r="E32" s="451">
        <f>'sheet 35a'!R25</f>
        <v>0</v>
      </c>
      <c r="F32" s="197"/>
    </row>
    <row r="33" spans="1:6" ht="24.75" customHeight="1">
      <c r="A33" s="619" t="s">
        <v>139</v>
      </c>
      <c r="B33" s="12"/>
      <c r="C33" s="383"/>
      <c r="D33" s="12"/>
      <c r="E33" s="451">
        <v>40384.5</v>
      </c>
      <c r="F33" s="197"/>
    </row>
    <row r="34" spans="1:5" ht="24.75" customHeight="1">
      <c r="A34" s="619" t="s">
        <v>1013</v>
      </c>
      <c r="B34" s="12"/>
      <c r="C34" s="383"/>
      <c r="D34" s="12"/>
      <c r="E34" s="451">
        <f>'sheet 36'!D31</f>
        <v>16284.910000000003</v>
      </c>
    </row>
    <row r="35" spans="1:5" ht="24.75" customHeight="1">
      <c r="A35" s="619" t="s">
        <v>669</v>
      </c>
      <c r="B35" s="12"/>
      <c r="C35" s="383"/>
      <c r="D35" s="12"/>
      <c r="E35" s="451">
        <v>834.23</v>
      </c>
    </row>
    <row r="36" spans="1:5" ht="24.75" customHeight="1" hidden="1">
      <c r="A36" s="619" t="s">
        <v>670</v>
      </c>
      <c r="B36" s="12"/>
      <c r="C36" s="383"/>
      <c r="D36" s="12"/>
      <c r="E36" s="451"/>
    </row>
    <row r="37" spans="1:5" ht="24.75" customHeight="1">
      <c r="A37" s="619" t="s">
        <v>668</v>
      </c>
      <c r="B37" s="12"/>
      <c r="C37" s="383"/>
      <c r="D37" s="12"/>
      <c r="E37" s="451">
        <v>27.62</v>
      </c>
    </row>
    <row r="38" spans="1:5" ht="24.75" customHeight="1" hidden="1">
      <c r="A38" s="940" t="s">
        <v>1064</v>
      </c>
      <c r="B38" s="12"/>
      <c r="C38" s="837"/>
      <c r="D38" s="12"/>
      <c r="E38" s="838"/>
    </row>
    <row r="39" spans="1:5" ht="24.75" customHeight="1" thickBot="1">
      <c r="A39" s="614" t="s">
        <v>143</v>
      </c>
      <c r="B39" s="12"/>
      <c r="C39" s="625"/>
      <c r="D39" s="12"/>
      <c r="E39" s="624">
        <f>'Sheet 38'!G15</f>
        <v>32661.880000000005</v>
      </c>
    </row>
    <row r="40" spans="1:5" ht="24.75" customHeight="1">
      <c r="A40" s="750"/>
      <c r="B40" s="12"/>
      <c r="C40" s="383"/>
      <c r="D40" s="12"/>
      <c r="E40" s="451"/>
    </row>
    <row r="41" spans="1:6" ht="24.75" customHeight="1">
      <c r="A41" s="750"/>
      <c r="B41" s="12"/>
      <c r="C41" s="626">
        <f>SUM(C10:C40)</f>
        <v>9635108.19</v>
      </c>
      <c r="D41" s="686"/>
      <c r="E41" s="974">
        <f>SUM(E10:E40)</f>
        <v>9635108.190000001</v>
      </c>
      <c r="F41" s="197"/>
    </row>
    <row r="42" spans="1:6" ht="24.75" customHeight="1">
      <c r="A42" s="750"/>
      <c r="B42" s="12"/>
      <c r="C42" s="383"/>
      <c r="D42" s="12"/>
      <c r="E42" s="451"/>
      <c r="F42" s="197"/>
    </row>
    <row r="43" spans="1:6" ht="24.75" customHeight="1">
      <c r="A43" s="750"/>
      <c r="B43" s="12"/>
      <c r="C43" s="383"/>
      <c r="D43" s="12"/>
      <c r="E43" s="451"/>
      <c r="F43" s="197"/>
    </row>
    <row r="44" spans="1:6" ht="24.75" customHeight="1">
      <c r="A44" s="750"/>
      <c r="B44" s="12"/>
      <c r="C44" s="383"/>
      <c r="D44" s="12"/>
      <c r="E44" s="451"/>
      <c r="F44" s="197"/>
    </row>
    <row r="45" spans="1:5" ht="24.75" customHeight="1">
      <c r="A45" s="750"/>
      <c r="B45" s="12"/>
      <c r="C45" s="383"/>
      <c r="D45" s="12"/>
      <c r="E45" s="451"/>
    </row>
    <row r="46" spans="1:5" ht="24.75" customHeight="1">
      <c r="A46" s="750"/>
      <c r="B46" s="12"/>
      <c r="C46" s="383"/>
      <c r="D46" s="12"/>
      <c r="E46" s="451"/>
    </row>
    <row r="47" spans="1:5" ht="24.75" customHeight="1">
      <c r="A47" s="12"/>
      <c r="B47" s="12"/>
      <c r="C47" s="383"/>
      <c r="D47" s="12"/>
      <c r="E47" s="451"/>
    </row>
    <row r="48" spans="1:5" ht="15">
      <c r="A48" s="1"/>
      <c r="B48" s="1"/>
      <c r="C48" s="1"/>
      <c r="D48" s="1"/>
      <c r="E48" s="1"/>
    </row>
    <row r="49" spans="1:5" ht="15.75">
      <c r="A49" s="445" t="s">
        <v>366</v>
      </c>
      <c r="B49" s="3"/>
      <c r="C49" s="3"/>
      <c r="D49" s="3"/>
      <c r="E49" s="3"/>
    </row>
    <row r="50" spans="1:5" ht="15">
      <c r="A50" s="38"/>
      <c r="B50" s="1"/>
      <c r="C50" s="1"/>
      <c r="D50" s="1"/>
      <c r="E50" s="1"/>
    </row>
    <row r="51" spans="1:5" ht="15.75">
      <c r="A51" s="1019" t="s">
        <v>400</v>
      </c>
      <c r="B51" s="1019"/>
      <c r="C51" s="1019"/>
      <c r="D51" s="1019"/>
      <c r="E51" s="1019"/>
    </row>
  </sheetData>
  <sheetProtection/>
  <mergeCells count="1">
    <mergeCell ref="A51:E51"/>
  </mergeCells>
  <printOptions horizontalCentered="1" verticalCentered="1"/>
  <pageMargins left="0.5" right="0.5" top="0" bottom="0" header="0.5" footer="0.5"/>
  <pageSetup horizontalDpi="600" verticalDpi="600" orientation="portrait" paperSize="5" r:id="rId1"/>
</worksheet>
</file>

<file path=xl/worksheets/sheet38.xml><?xml version="1.0" encoding="utf-8"?>
<worksheet xmlns="http://schemas.openxmlformats.org/spreadsheetml/2006/main" xmlns:r="http://schemas.openxmlformats.org/officeDocument/2006/relationships">
  <sheetPr codeName="Sheet39">
    <pageSetUpPr fitToPage="1"/>
  </sheetPr>
  <dimension ref="A1:N68"/>
  <sheetViews>
    <sheetView showGridLines="0" zoomScalePageLayoutView="0" workbookViewId="0" topLeftCell="A27">
      <selection activeCell="I41" sqref="I41"/>
    </sheetView>
  </sheetViews>
  <sheetFormatPr defaultColWidth="8.88671875" defaultRowHeight="15"/>
  <cols>
    <col min="1" max="1" width="31.77734375" style="0" customWidth="1"/>
    <col min="2" max="2" width="0.671875" style="0" customWidth="1"/>
    <col min="3" max="3" width="12.3359375" style="0" customWidth="1"/>
    <col min="4" max="4" width="0.671875" style="0" customWidth="1"/>
    <col min="5" max="5" width="14.5546875" style="0" bestFit="1" customWidth="1"/>
    <col min="6" max="6" width="0.671875" style="0" customWidth="1"/>
    <col min="7" max="7" width="14.21484375" style="0" customWidth="1"/>
    <col min="8" max="8" width="0.671875" style="0" customWidth="1"/>
    <col min="9" max="9" width="11.99609375" style="0" bestFit="1" customWidth="1"/>
    <col min="10" max="10" width="0.671875" style="0" customWidth="1"/>
    <col min="11" max="12" width="11.77734375" style="0" customWidth="1"/>
  </cols>
  <sheetData>
    <row r="1" spans="1:9" ht="24" customHeight="1">
      <c r="A1" s="151" t="s">
        <v>968</v>
      </c>
      <c r="B1" s="151"/>
      <c r="C1" s="23"/>
      <c r="D1" s="23"/>
      <c r="E1" s="23"/>
      <c r="F1" s="23"/>
      <c r="G1" s="23"/>
      <c r="H1" s="23"/>
      <c r="I1" s="23"/>
    </row>
    <row r="2" spans="1:13" ht="24" customHeight="1">
      <c r="A2" s="151" t="str">
        <f>+"AND "&amp;+'sheet 1'!$BX$1&amp;+" DEBT SERVICE FOR BONDS"</f>
        <v>AND 2014 DEBT SERVICE FOR BONDS</v>
      </c>
      <c r="B2" s="151"/>
      <c r="C2" s="151"/>
      <c r="D2" s="151"/>
      <c r="E2" s="125"/>
      <c r="F2" s="125"/>
      <c r="G2" s="125"/>
      <c r="H2" s="94"/>
      <c r="I2" s="94"/>
      <c r="J2" s="62"/>
      <c r="K2" s="62"/>
      <c r="L2" s="60"/>
      <c r="M2" s="60"/>
    </row>
    <row r="3" spans="1:13" ht="18.75" customHeight="1">
      <c r="A3" s="247" t="s">
        <v>969</v>
      </c>
      <c r="B3" s="247"/>
      <c r="C3" s="105"/>
      <c r="D3" s="105"/>
      <c r="E3" s="154"/>
      <c r="F3" s="154"/>
      <c r="G3" s="154"/>
      <c r="H3" s="69"/>
      <c r="I3" s="69"/>
      <c r="J3" s="62"/>
      <c r="K3" s="62"/>
      <c r="L3" s="320"/>
      <c r="M3" s="60"/>
    </row>
    <row r="4" spans="1:11" ht="4.5" customHeight="1">
      <c r="A4" s="58"/>
      <c r="B4" s="58"/>
      <c r="C4" s="58"/>
      <c r="D4" s="58"/>
      <c r="E4" s="58"/>
      <c r="F4" s="58"/>
      <c r="G4" s="58"/>
      <c r="H4" s="58"/>
      <c r="I4" s="58"/>
      <c r="J4" s="60"/>
      <c r="K4" s="60"/>
    </row>
    <row r="5" spans="1:11" ht="15.75">
      <c r="A5" s="176"/>
      <c r="B5" s="176"/>
      <c r="C5" s="178"/>
      <c r="D5" s="178"/>
      <c r="E5" s="179"/>
      <c r="F5" s="89"/>
      <c r="G5" s="179"/>
      <c r="H5" s="89"/>
      <c r="I5" s="286" t="str">
        <f>+'sheet 1'!$BX$1&amp;+" Debt"</f>
        <v>2014 Debt</v>
      </c>
      <c r="J5" s="60"/>
      <c r="K5" s="320"/>
    </row>
    <row r="6" spans="1:11" ht="15.75">
      <c r="A6" s="173"/>
      <c r="B6" s="173"/>
      <c r="C6" s="133"/>
      <c r="D6" s="133"/>
      <c r="E6" s="371" t="s">
        <v>364</v>
      </c>
      <c r="F6" s="72"/>
      <c r="G6" s="250" t="s">
        <v>365</v>
      </c>
      <c r="H6" s="72"/>
      <c r="I6" s="251" t="s">
        <v>970</v>
      </c>
      <c r="J6" s="60"/>
      <c r="K6" s="320"/>
    </row>
    <row r="7" spans="1:11" ht="4.5" customHeight="1">
      <c r="A7" s="127"/>
      <c r="B7" s="127"/>
      <c r="C7" s="133"/>
      <c r="D7" s="133"/>
      <c r="E7" s="134"/>
      <c r="F7" s="72"/>
      <c r="G7" s="140"/>
      <c r="H7" s="72"/>
      <c r="I7" s="321"/>
      <c r="J7" s="60"/>
      <c r="K7" s="155"/>
    </row>
    <row r="8" spans="1:11" ht="24.75" customHeight="1">
      <c r="A8" s="124" t="str">
        <f>+"Outstanding January 1, "&amp;+'sheet 1'!$BX$2</f>
        <v>Outstanding January 1, 2013</v>
      </c>
      <c r="B8" s="127"/>
      <c r="C8" s="180" t="s">
        <v>971</v>
      </c>
      <c r="D8" s="133"/>
      <c r="E8" s="561" t="s">
        <v>633</v>
      </c>
      <c r="F8" s="562"/>
      <c r="G8" s="809">
        <v>5681000</v>
      </c>
      <c r="H8" s="89"/>
      <c r="I8" s="60"/>
      <c r="J8" s="60"/>
      <c r="K8" s="60"/>
    </row>
    <row r="9" spans="1:11" ht="24.75" customHeight="1">
      <c r="A9" s="124" t="s">
        <v>972</v>
      </c>
      <c r="B9" s="124"/>
      <c r="C9" s="180" t="s">
        <v>973</v>
      </c>
      <c r="D9" s="122"/>
      <c r="E9" s="561" t="s">
        <v>633</v>
      </c>
      <c r="F9" s="510"/>
      <c r="G9" s="563">
        <v>3035000</v>
      </c>
      <c r="H9" s="89"/>
      <c r="I9" s="118"/>
      <c r="J9" s="60"/>
      <c r="K9" s="118"/>
    </row>
    <row r="10" spans="1:11" ht="24.75" customHeight="1">
      <c r="A10" s="146" t="s">
        <v>453</v>
      </c>
      <c r="B10" s="146"/>
      <c r="C10" s="180" t="s">
        <v>974</v>
      </c>
      <c r="D10" s="160"/>
      <c r="E10" s="745">
        <v>600000</v>
      </c>
      <c r="F10" s="510"/>
      <c r="G10" s="337" t="s">
        <v>633</v>
      </c>
      <c r="H10" s="89"/>
      <c r="I10" s="118"/>
      <c r="J10" s="60"/>
      <c r="K10" s="60"/>
    </row>
    <row r="11" spans="1:11" ht="24.75" customHeight="1">
      <c r="A11" s="146" t="s">
        <v>748</v>
      </c>
      <c r="B11" s="182"/>
      <c r="C11" s="180"/>
      <c r="D11" s="160"/>
      <c r="E11" s="511"/>
      <c r="F11" s="510"/>
      <c r="G11" s="563"/>
      <c r="H11" s="89"/>
      <c r="I11" s="118"/>
      <c r="J11" s="60"/>
      <c r="K11" s="60"/>
    </row>
    <row r="12" spans="1:12" ht="24.75" customHeight="1">
      <c r="A12" s="182"/>
      <c r="B12" s="182"/>
      <c r="C12" s="180"/>
      <c r="D12" s="160"/>
      <c r="E12" s="511"/>
      <c r="F12" s="510"/>
      <c r="G12" s="563"/>
      <c r="H12" s="89"/>
      <c r="I12" s="118"/>
      <c r="J12" s="60"/>
      <c r="K12" s="335">
        <f>SUM(E8:E12)</f>
        <v>600000</v>
      </c>
      <c r="L12" s="336">
        <f>SUM(G8:G12)</f>
        <v>8716000</v>
      </c>
    </row>
    <row r="13" spans="1:12" ht="24.75" customHeight="1">
      <c r="A13" s="124" t="str">
        <f>+"Outstanding December 31, "&amp;+'sheet 1'!$BX$2</f>
        <v>Outstanding December 31, 2013</v>
      </c>
      <c r="B13" s="146"/>
      <c r="C13" s="180" t="s">
        <v>975</v>
      </c>
      <c r="D13" s="160"/>
      <c r="E13" s="564">
        <f>L13</f>
        <v>8116000</v>
      </c>
      <c r="F13" s="510"/>
      <c r="G13" s="337" t="s">
        <v>633</v>
      </c>
      <c r="H13" s="89"/>
      <c r="I13" s="118"/>
      <c r="J13" s="60"/>
      <c r="K13" s="335"/>
      <c r="L13" s="336">
        <f>L12-K12</f>
        <v>8116000</v>
      </c>
    </row>
    <row r="14" spans="1:11" ht="24.75" customHeight="1">
      <c r="A14" s="184"/>
      <c r="B14" s="184"/>
      <c r="C14" s="323"/>
      <c r="D14" s="160"/>
      <c r="E14" s="397">
        <f>SUM(E8:E13)</f>
        <v>8716000</v>
      </c>
      <c r="F14" s="510"/>
      <c r="G14" s="397">
        <f>SUM(G8:G13)</f>
        <v>8716000</v>
      </c>
      <c r="H14" s="89"/>
      <c r="I14" s="118"/>
      <c r="J14" s="60"/>
      <c r="K14" s="60"/>
    </row>
    <row r="15" spans="1:11" ht="4.5" customHeight="1">
      <c r="A15" s="184"/>
      <c r="B15" s="184"/>
      <c r="C15" s="323"/>
      <c r="D15" s="160"/>
      <c r="E15" s="174"/>
      <c r="F15" s="122"/>
      <c r="G15" s="258"/>
      <c r="H15" s="89"/>
      <c r="I15" s="118"/>
      <c r="J15" s="60"/>
      <c r="K15" s="60"/>
    </row>
    <row r="16" spans="1:11" ht="24.75" customHeight="1">
      <c r="A16" s="124" t="str">
        <f>+'sheet 1'!$BX$1&amp;+" Bond Maturities - General Capital Bonds"</f>
        <v>2014 Bond Maturities - General Capital Bonds</v>
      </c>
      <c r="B16" s="124"/>
      <c r="C16" s="292"/>
      <c r="D16" s="146"/>
      <c r="E16" s="175"/>
      <c r="F16" s="124"/>
      <c r="G16" s="180" t="s">
        <v>976</v>
      </c>
      <c r="H16" s="72"/>
      <c r="I16" s="810">
        <v>861000</v>
      </c>
      <c r="J16" s="60"/>
      <c r="K16" s="60"/>
    </row>
    <row r="17" spans="1:11" ht="24.75" customHeight="1">
      <c r="A17" s="124" t="str">
        <f>+'sheet 1'!$BX$1&amp;+" Interest on Bonds *"</f>
        <v>2014 Interest on Bonds *</v>
      </c>
      <c r="B17" s="146"/>
      <c r="C17" s="292"/>
      <c r="D17" s="146"/>
      <c r="E17" s="180" t="s">
        <v>979</v>
      </c>
      <c r="F17" s="122"/>
      <c r="G17" s="745">
        <v>268462.5</v>
      </c>
      <c r="H17" s="89"/>
      <c r="I17" s="118"/>
      <c r="J17" s="60"/>
      <c r="K17" s="60"/>
    </row>
    <row r="18" spans="1:11" ht="4.5" customHeight="1">
      <c r="A18" s="146"/>
      <c r="B18" s="146"/>
      <c r="C18" s="292"/>
      <c r="D18" s="146"/>
      <c r="E18" s="292"/>
      <c r="F18" s="124"/>
      <c r="G18" s="324"/>
      <c r="H18" s="89"/>
      <c r="I18" s="118"/>
      <c r="J18" s="60"/>
      <c r="K18" s="60"/>
    </row>
    <row r="19" spans="1:11" ht="24.75" customHeight="1">
      <c r="A19" s="136" t="s">
        <v>980</v>
      </c>
      <c r="B19" s="136"/>
      <c r="C19" s="136"/>
      <c r="D19" s="136"/>
      <c r="E19" s="136"/>
      <c r="F19" s="136"/>
      <c r="G19" s="325"/>
      <c r="H19" s="89"/>
      <c r="I19" s="118"/>
      <c r="J19" s="60"/>
      <c r="K19" s="60"/>
    </row>
    <row r="20" spans="1:11" ht="24.75" customHeight="1">
      <c r="A20" s="124" t="str">
        <f>+"Outstanding January 1, "&amp;+'sheet 1'!$BX$2</f>
        <v>Outstanding January 1, 2013</v>
      </c>
      <c r="B20" s="127"/>
      <c r="C20" s="180" t="s">
        <v>981</v>
      </c>
      <c r="D20" s="160"/>
      <c r="E20" s="561" t="s">
        <v>633</v>
      </c>
      <c r="F20" s="510"/>
      <c r="G20" s="511"/>
      <c r="H20" s="89"/>
      <c r="I20" s="118"/>
      <c r="J20" s="60"/>
      <c r="K20" s="60"/>
    </row>
    <row r="21" spans="1:11" ht="24.75" customHeight="1">
      <c r="A21" s="124" t="s">
        <v>972</v>
      </c>
      <c r="B21" s="124"/>
      <c r="C21" s="180" t="s">
        <v>982</v>
      </c>
      <c r="D21" s="160"/>
      <c r="E21" s="561" t="s">
        <v>633</v>
      </c>
      <c r="F21" s="510"/>
      <c r="G21" s="511"/>
      <c r="H21" s="89"/>
      <c r="I21" s="118"/>
      <c r="J21" s="60"/>
      <c r="K21" s="60"/>
    </row>
    <row r="22" spans="1:11" ht="24.75" customHeight="1">
      <c r="A22" s="146" t="s">
        <v>453</v>
      </c>
      <c r="B22" s="146"/>
      <c r="C22" s="180" t="s">
        <v>983</v>
      </c>
      <c r="D22" s="160"/>
      <c r="E22" s="563"/>
      <c r="F22" s="510"/>
      <c r="G22" s="561" t="s">
        <v>633</v>
      </c>
      <c r="H22" s="89"/>
      <c r="I22" s="118"/>
      <c r="J22" s="60"/>
      <c r="K22" s="60"/>
    </row>
    <row r="23" spans="1:11" ht="24.75" customHeight="1">
      <c r="A23" s="182"/>
      <c r="B23" s="182"/>
      <c r="C23" s="180"/>
      <c r="D23" s="160"/>
      <c r="E23" s="723" t="s">
        <v>163</v>
      </c>
      <c r="F23" s="510"/>
      <c r="G23" s="563"/>
      <c r="H23" s="89"/>
      <c r="I23" s="118"/>
      <c r="J23" s="60"/>
      <c r="K23" s="60"/>
    </row>
    <row r="24" spans="1:11" ht="24.75" customHeight="1">
      <c r="A24" s="182"/>
      <c r="B24" s="182"/>
      <c r="C24" s="180"/>
      <c r="D24" s="160"/>
      <c r="E24" s="563"/>
      <c r="F24" s="510"/>
      <c r="G24" s="563"/>
      <c r="H24" s="89"/>
      <c r="I24" s="118"/>
      <c r="J24" s="60"/>
      <c r="K24" s="60"/>
    </row>
    <row r="25" spans="1:12" ht="24.75" customHeight="1">
      <c r="A25" s="124" t="str">
        <f>+"Outstanding December 31, "&amp;+'sheet 1'!$BX$2</f>
        <v>Outstanding December 31, 2013</v>
      </c>
      <c r="B25" s="146"/>
      <c r="C25" s="180" t="s">
        <v>984</v>
      </c>
      <c r="D25" s="160"/>
      <c r="E25" s="565">
        <f>L26</f>
        <v>0</v>
      </c>
      <c r="F25" s="510"/>
      <c r="G25" s="561" t="s">
        <v>633</v>
      </c>
      <c r="H25" s="89"/>
      <c r="I25" s="118"/>
      <c r="J25" s="60"/>
      <c r="K25" s="338">
        <f>SUM(E20:E24)</f>
        <v>0</v>
      </c>
      <c r="L25" s="230">
        <f>SUM(G20:G24)</f>
        <v>0</v>
      </c>
    </row>
    <row r="26" spans="1:12" ht="24.75" customHeight="1">
      <c r="A26" s="144"/>
      <c r="B26" s="144"/>
      <c r="C26" s="183"/>
      <c r="D26" s="160"/>
      <c r="E26" s="544">
        <f>SUM(E20:E25)</f>
        <v>0</v>
      </c>
      <c r="F26" s="510"/>
      <c r="G26" s="544">
        <f>SUM(G20:G25)</f>
        <v>0</v>
      </c>
      <c r="H26" s="89"/>
      <c r="I26" s="118"/>
      <c r="J26" s="60"/>
      <c r="K26" s="60"/>
      <c r="L26" s="230">
        <f>L25-K25</f>
        <v>0</v>
      </c>
    </row>
    <row r="27" spans="1:11" ht="4.5" customHeight="1">
      <c r="A27" s="123"/>
      <c r="B27" s="123"/>
      <c r="C27" s="142"/>
      <c r="D27" s="124"/>
      <c r="E27" s="248"/>
      <c r="F27" s="122"/>
      <c r="G27" s="126"/>
      <c r="H27" s="89"/>
      <c r="I27" s="62"/>
      <c r="J27" s="60"/>
      <c r="K27" s="118"/>
    </row>
    <row r="28" spans="1:11" ht="24.75" customHeight="1">
      <c r="A28" s="124" t="str">
        <f>+'sheet 1'!$BX$1&amp;+" Bond Maturities - Assessment Bonds"</f>
        <v>2014 Bond Maturities - Assessment Bonds</v>
      </c>
      <c r="B28" s="124"/>
      <c r="C28" s="124"/>
      <c r="D28" s="124"/>
      <c r="E28" s="283"/>
      <c r="F28" s="124"/>
      <c r="G28" s="180" t="s">
        <v>985</v>
      </c>
      <c r="H28" s="72"/>
      <c r="I28" s="435"/>
      <c r="J28" s="60"/>
      <c r="K28" s="118"/>
    </row>
    <row r="29" spans="1:11" ht="24.75" customHeight="1">
      <c r="A29" s="124" t="str">
        <f>+'sheet 1'!$BX$1&amp;+" Interest on Bonds *"</f>
        <v>2014 Interest on Bonds *</v>
      </c>
      <c r="B29" s="146"/>
      <c r="C29" s="292"/>
      <c r="D29" s="146"/>
      <c r="E29" s="180" t="s">
        <v>986</v>
      </c>
      <c r="F29" s="122"/>
      <c r="G29" s="511"/>
      <c r="H29" s="89"/>
      <c r="I29" s="62"/>
      <c r="J29" s="60"/>
      <c r="K29" s="118"/>
    </row>
    <row r="30" spans="1:11" ht="4.5" customHeight="1">
      <c r="A30" s="146"/>
      <c r="B30" s="146"/>
      <c r="C30" s="292"/>
      <c r="D30" s="146"/>
      <c r="E30" s="292"/>
      <c r="F30" s="124"/>
      <c r="G30" s="324"/>
      <c r="H30" s="89"/>
      <c r="I30" s="62"/>
      <c r="J30" s="60"/>
      <c r="K30" s="118"/>
    </row>
    <row r="31" spans="1:11" ht="24.75" customHeight="1">
      <c r="A31" s="146" t="s">
        <v>987</v>
      </c>
      <c r="B31" s="146"/>
      <c r="C31" s="292"/>
      <c r="D31" s="146"/>
      <c r="E31" s="292"/>
      <c r="F31" s="124"/>
      <c r="G31" s="324"/>
      <c r="H31" s="72"/>
      <c r="I31" s="543">
        <f>G29+G17</f>
        <v>268462.5</v>
      </c>
      <c r="J31" s="60"/>
      <c r="K31" s="118"/>
    </row>
    <row r="32" spans="1:11" ht="4.5" customHeight="1">
      <c r="A32" s="146"/>
      <c r="B32" s="146"/>
      <c r="C32" s="292"/>
      <c r="D32" s="146"/>
      <c r="E32" s="292"/>
      <c r="F32" s="124"/>
      <c r="G32" s="282"/>
      <c r="H32" s="58"/>
      <c r="I32" s="84"/>
      <c r="J32" s="60"/>
      <c r="K32" s="118"/>
    </row>
    <row r="33" spans="1:11" ht="19.5" customHeight="1">
      <c r="A33" s="167"/>
      <c r="B33" s="167"/>
      <c r="C33" s="132"/>
      <c r="D33" s="132"/>
      <c r="E33" s="132"/>
      <c r="F33" s="132"/>
      <c r="G33" s="164"/>
      <c r="H33" s="62"/>
      <c r="I33" s="62"/>
      <c r="J33" s="60"/>
      <c r="K33" s="60"/>
    </row>
    <row r="34" spans="1:11" ht="18" customHeight="1">
      <c r="A34" s="332" t="str">
        <f>+"LIST OF BONDS ISSUED DURING "&amp;+'sheet 1'!$BX$2</f>
        <v>LIST OF BONDS ISSUED DURING 2013</v>
      </c>
      <c r="B34" s="332"/>
      <c r="C34" s="136"/>
      <c r="D34" s="136"/>
      <c r="E34" s="136"/>
      <c r="F34" s="136"/>
      <c r="G34" s="152"/>
      <c r="H34" s="84"/>
      <c r="I34" s="84"/>
      <c r="J34" s="60"/>
      <c r="K34" s="60"/>
    </row>
    <row r="35" spans="1:11" ht="4.5" customHeight="1">
      <c r="A35" s="136"/>
      <c r="B35" s="136"/>
      <c r="C35" s="136"/>
      <c r="D35" s="136"/>
      <c r="E35" s="136"/>
      <c r="F35" s="136"/>
      <c r="G35" s="152"/>
      <c r="H35" s="69"/>
      <c r="I35" s="69"/>
      <c r="J35" s="60"/>
      <c r="K35" s="60"/>
    </row>
    <row r="36" spans="1:11" ht="4.5" customHeight="1" hidden="1">
      <c r="A36" s="124"/>
      <c r="B36" s="124"/>
      <c r="C36" s="124"/>
      <c r="D36" s="124"/>
      <c r="E36" s="124"/>
      <c r="F36" s="124"/>
      <c r="G36" s="158"/>
      <c r="H36" s="158"/>
      <c r="I36" s="158"/>
      <c r="J36" s="60"/>
      <c r="K36" s="60"/>
    </row>
    <row r="37" spans="1:11" ht="13.5" customHeight="1">
      <c r="A37" s="142"/>
      <c r="B37" s="142"/>
      <c r="C37" s="142"/>
      <c r="D37" s="142"/>
      <c r="E37" s="142"/>
      <c r="F37" s="142"/>
      <c r="G37" s="333" t="s">
        <v>988</v>
      </c>
      <c r="H37" s="143"/>
      <c r="I37" s="286" t="s">
        <v>989</v>
      </c>
      <c r="J37" s="60"/>
      <c r="K37" s="60"/>
    </row>
    <row r="38" spans="1:11" ht="15" customHeight="1">
      <c r="A38" s="250" t="s">
        <v>932</v>
      </c>
      <c r="B38" s="122"/>
      <c r="C38" s="347" t="str">
        <f>+'sheet 1'!$BX$1&amp;+" Maturity"</f>
        <v>2014 Maturity</v>
      </c>
      <c r="D38" s="122"/>
      <c r="E38" s="250" t="s">
        <v>990</v>
      </c>
      <c r="F38" s="122"/>
      <c r="G38" s="250" t="s">
        <v>991</v>
      </c>
      <c r="H38" s="72"/>
      <c r="I38" s="251" t="s">
        <v>992</v>
      </c>
      <c r="J38" s="60"/>
      <c r="K38" s="60"/>
    </row>
    <row r="39" spans="1:11" ht="4.5" customHeight="1">
      <c r="A39" s="122"/>
      <c r="B39" s="122"/>
      <c r="C39" s="122"/>
      <c r="D39" s="122"/>
      <c r="E39" s="122"/>
      <c r="F39" s="122"/>
      <c r="G39" s="134"/>
      <c r="H39" s="72"/>
      <c r="I39" s="158"/>
      <c r="J39" s="60"/>
      <c r="K39" s="60"/>
    </row>
    <row r="40" spans="1:11" ht="24.75" customHeight="1">
      <c r="A40" s="822" t="s">
        <v>1101</v>
      </c>
      <c r="B40" s="330"/>
      <c r="C40" s="566">
        <v>230000</v>
      </c>
      <c r="D40" s="122"/>
      <c r="E40" s="816">
        <v>3035000</v>
      </c>
      <c r="F40" s="256"/>
      <c r="G40" s="772">
        <v>41289</v>
      </c>
      <c r="H40" s="72"/>
      <c r="I40" s="694" t="s">
        <v>1102</v>
      </c>
      <c r="J40" s="60"/>
      <c r="K40" s="60"/>
    </row>
    <row r="41" spans="1:11" ht="24.75" customHeight="1">
      <c r="A41" s="339"/>
      <c r="B41" s="330"/>
      <c r="C41" s="566"/>
      <c r="D41" s="122"/>
      <c r="E41" s="563"/>
      <c r="F41" s="256"/>
      <c r="G41" s="568"/>
      <c r="H41" s="72"/>
      <c r="I41" s="569"/>
      <c r="J41" s="60"/>
      <c r="K41" s="60"/>
    </row>
    <row r="42" spans="1:11" ht="24.75" customHeight="1">
      <c r="A42" s="339"/>
      <c r="B42" s="330"/>
      <c r="C42" s="566"/>
      <c r="D42" s="122"/>
      <c r="E42" s="563"/>
      <c r="F42" s="256"/>
      <c r="G42" s="568"/>
      <c r="H42" s="72"/>
      <c r="I42" s="569"/>
      <c r="J42" s="60"/>
      <c r="K42" s="60"/>
    </row>
    <row r="43" spans="1:13" ht="24.75" customHeight="1">
      <c r="A43" s="339"/>
      <c r="B43" s="330"/>
      <c r="C43" s="566"/>
      <c r="D43" s="122"/>
      <c r="E43" s="723"/>
      <c r="F43" s="256"/>
      <c r="G43" s="568"/>
      <c r="H43" s="72"/>
      <c r="I43" s="569"/>
      <c r="J43" s="60"/>
      <c r="K43" s="60"/>
      <c r="M43" s="723" t="s">
        <v>163</v>
      </c>
    </row>
    <row r="44" spans="1:11" ht="24.75" customHeight="1">
      <c r="A44" s="339"/>
      <c r="B44" s="330"/>
      <c r="C44" s="566"/>
      <c r="D44" s="122"/>
      <c r="E44" s="563"/>
      <c r="F44" s="256"/>
      <c r="G44" s="568"/>
      <c r="H44" s="72"/>
      <c r="I44" s="569"/>
      <c r="J44" s="60"/>
      <c r="K44" s="60"/>
    </row>
    <row r="45" spans="1:11" ht="24.75" customHeight="1">
      <c r="A45" s="339"/>
      <c r="B45" s="330"/>
      <c r="C45" s="566"/>
      <c r="D45" s="122"/>
      <c r="E45" s="563"/>
      <c r="F45" s="256"/>
      <c r="G45" s="568"/>
      <c r="H45" s="72"/>
      <c r="I45" s="569"/>
      <c r="J45" s="60"/>
      <c r="K45" s="60"/>
    </row>
    <row r="46" spans="1:11" ht="24.75" customHeight="1">
      <c r="A46" s="339"/>
      <c r="B46" s="330"/>
      <c r="C46" s="566"/>
      <c r="D46" s="122"/>
      <c r="E46" s="563"/>
      <c r="F46" s="256"/>
      <c r="G46" s="568"/>
      <c r="H46" s="72"/>
      <c r="I46" s="569"/>
      <c r="J46" s="60"/>
      <c r="K46" s="60"/>
    </row>
    <row r="47" spans="1:11" ht="24.75" customHeight="1">
      <c r="A47" s="339"/>
      <c r="B47" s="330"/>
      <c r="C47" s="566"/>
      <c r="D47" s="122"/>
      <c r="E47" s="563"/>
      <c r="F47" s="256"/>
      <c r="G47" s="568"/>
      <c r="H47" s="72"/>
      <c r="I47" s="569"/>
      <c r="J47" s="60"/>
      <c r="K47" s="60"/>
    </row>
    <row r="48" spans="1:11" ht="24.75" customHeight="1">
      <c r="A48" s="180" t="s">
        <v>405</v>
      </c>
      <c r="B48" s="330"/>
      <c r="C48" s="567">
        <f>SUM(C40:C47)</f>
        <v>230000</v>
      </c>
      <c r="D48" s="510"/>
      <c r="E48" s="567">
        <f>SUM(E40:E47)</f>
        <v>3035000</v>
      </c>
      <c r="F48" s="256"/>
      <c r="G48" s="340"/>
      <c r="H48" s="72"/>
      <c r="I48" s="345"/>
      <c r="J48" s="60"/>
      <c r="K48" s="60"/>
    </row>
    <row r="49" spans="1:11" ht="4.5" customHeight="1">
      <c r="A49" s="292"/>
      <c r="B49" s="173"/>
      <c r="C49" s="292"/>
      <c r="D49" s="124"/>
      <c r="E49" s="175"/>
      <c r="F49" s="281"/>
      <c r="G49" s="260"/>
      <c r="H49" s="58"/>
      <c r="I49" s="260"/>
      <c r="J49" s="60"/>
      <c r="K49" s="60"/>
    </row>
    <row r="50" spans="1:11" ht="15" customHeight="1">
      <c r="A50" s="176"/>
      <c r="B50" s="176"/>
      <c r="C50" s="120" t="s">
        <v>993</v>
      </c>
      <c r="D50" s="123"/>
      <c r="E50" s="120" t="s">
        <v>994</v>
      </c>
      <c r="F50" s="287"/>
      <c r="G50" s="326"/>
      <c r="H50" s="60"/>
      <c r="I50" s="326"/>
      <c r="J50" s="60"/>
      <c r="K50" s="118"/>
    </row>
    <row r="51" spans="1:11" ht="24.75" customHeight="1">
      <c r="A51" s="1027" t="s">
        <v>995</v>
      </c>
      <c r="B51" s="1027"/>
      <c r="C51" s="1027"/>
      <c r="D51" s="1027"/>
      <c r="E51" s="1027"/>
      <c r="F51" s="1027"/>
      <c r="G51" s="1027"/>
      <c r="H51" s="1027"/>
      <c r="I51" s="1027"/>
      <c r="J51" s="60"/>
      <c r="K51" s="60"/>
    </row>
    <row r="52" spans="1:14" ht="24.75" customHeight="1">
      <c r="A52" s="123"/>
      <c r="B52" s="123"/>
      <c r="C52" s="123"/>
      <c r="D52" s="123"/>
      <c r="E52" s="123"/>
      <c r="F52" s="123"/>
      <c r="G52" s="156"/>
      <c r="H52" s="94"/>
      <c r="I52" s="156"/>
      <c r="J52" s="53"/>
      <c r="K52" s="53"/>
      <c r="L52" s="53"/>
      <c r="M52" s="53"/>
      <c r="N52" s="53"/>
    </row>
    <row r="53" spans="1:9" ht="24.75" customHeight="1">
      <c r="A53" s="176"/>
      <c r="B53" s="176"/>
      <c r="C53" s="273"/>
      <c r="D53" s="60"/>
      <c r="E53" s="274"/>
      <c r="F53" s="290"/>
      <c r="G53" s="177"/>
      <c r="H53" s="60"/>
      <c r="I53" s="177"/>
    </row>
    <row r="54" spans="1:9" ht="24.75" customHeight="1">
      <c r="A54" s="176"/>
      <c r="B54" s="176"/>
      <c r="C54" s="273"/>
      <c r="D54" s="60"/>
      <c r="E54" s="274"/>
      <c r="F54" s="290"/>
      <c r="G54" s="177"/>
      <c r="H54" s="60"/>
      <c r="I54" s="177"/>
    </row>
    <row r="55" spans="1:9" ht="24.75" customHeight="1">
      <c r="A55" s="176"/>
      <c r="B55" s="176"/>
      <c r="C55" s="273"/>
      <c r="D55" s="60"/>
      <c r="E55" s="177"/>
      <c r="F55" s="290"/>
      <c r="G55" s="274"/>
      <c r="H55" s="60"/>
      <c r="I55" s="274"/>
    </row>
    <row r="56" spans="1:9" ht="24.75" customHeight="1">
      <c r="A56" s="176"/>
      <c r="B56" s="176"/>
      <c r="C56" s="273"/>
      <c r="D56" s="60"/>
      <c r="E56" s="177"/>
      <c r="F56" s="290"/>
      <c r="G56" s="274"/>
      <c r="H56" s="60"/>
      <c r="I56" s="60"/>
    </row>
    <row r="57" spans="1:9" ht="24.75" customHeight="1">
      <c r="A57" s="176"/>
      <c r="B57" s="176"/>
      <c r="C57" s="273"/>
      <c r="D57" s="60"/>
      <c r="E57" s="177"/>
      <c r="F57" s="290"/>
      <c r="G57" s="274"/>
      <c r="H57" s="60"/>
      <c r="I57" s="60"/>
    </row>
    <row r="58" spans="1:9" ht="24.75" customHeight="1">
      <c r="A58" s="144"/>
      <c r="B58" s="144"/>
      <c r="C58" s="60"/>
      <c r="D58" s="60"/>
      <c r="E58" s="262"/>
      <c r="F58" s="157"/>
      <c r="G58" s="262"/>
      <c r="H58" s="60"/>
      <c r="I58" s="60"/>
    </row>
    <row r="59" spans="1:9" ht="4.5" customHeight="1">
      <c r="A59" s="60"/>
      <c r="B59" s="60"/>
      <c r="C59" s="60"/>
      <c r="D59" s="60"/>
      <c r="E59" s="157"/>
      <c r="F59" s="157"/>
      <c r="G59" s="157"/>
      <c r="H59" s="60"/>
      <c r="I59" s="60"/>
    </row>
    <row r="60" spans="1:9" ht="15" customHeight="1">
      <c r="A60" s="144"/>
      <c r="B60" s="144"/>
      <c r="C60" s="60"/>
      <c r="D60" s="60"/>
      <c r="E60" s="60"/>
      <c r="F60" s="60"/>
      <c r="G60" s="60"/>
      <c r="H60" s="60"/>
      <c r="I60" s="60"/>
    </row>
    <row r="61" spans="1:6" ht="15" customHeight="1">
      <c r="A61" s="252"/>
      <c r="B61" s="252"/>
      <c r="C61" s="60"/>
      <c r="D61" s="60"/>
      <c r="E61" s="327"/>
      <c r="F61" s="60"/>
    </row>
    <row r="62" spans="1:6" ht="15" customHeight="1">
      <c r="A62" s="252"/>
      <c r="B62" s="252"/>
      <c r="C62" s="60"/>
      <c r="D62" s="60"/>
      <c r="E62" s="328"/>
      <c r="F62" s="60"/>
    </row>
    <row r="63" spans="1:6" ht="15" customHeight="1">
      <c r="A63" s="60"/>
      <c r="B63" s="60"/>
      <c r="C63" s="60"/>
      <c r="D63" s="60"/>
      <c r="E63" s="60"/>
      <c r="F63" s="60"/>
    </row>
    <row r="64" spans="1:6" ht="15" customHeight="1">
      <c r="A64" s="252"/>
      <c r="B64" s="252"/>
      <c r="C64" s="60"/>
      <c r="D64" s="60"/>
      <c r="E64" s="280"/>
      <c r="F64" s="60"/>
    </row>
    <row r="65" spans="1:6" ht="15" customHeight="1">
      <c r="A65" s="329"/>
      <c r="B65" s="329"/>
      <c r="C65" s="60"/>
      <c r="D65" s="60"/>
      <c r="E65" s="60"/>
      <c r="F65" s="60"/>
    </row>
    <row r="66" spans="1:6" ht="15" customHeight="1">
      <c r="A66" s="252"/>
      <c r="B66" s="252"/>
      <c r="C66" s="60"/>
      <c r="D66" s="60"/>
      <c r="E66" s="280"/>
      <c r="F66" s="60"/>
    </row>
    <row r="67" spans="1:7" ht="24" customHeight="1">
      <c r="A67" s="137"/>
      <c r="B67" s="137"/>
      <c r="C67" s="94"/>
      <c r="D67" s="94"/>
      <c r="E67" s="94"/>
      <c r="F67" s="94"/>
      <c r="G67" s="23"/>
    </row>
    <row r="68" spans="1:6" ht="28.5" customHeight="1">
      <c r="A68" s="60"/>
      <c r="B68" s="60"/>
      <c r="C68" s="60"/>
      <c r="D68" s="60"/>
      <c r="E68" s="60"/>
      <c r="F68" s="60"/>
    </row>
    <row r="69" ht="28.5" customHeight="1"/>
    <row r="70" ht="28.5" customHeight="1"/>
    <row r="71" ht="28.5" customHeight="1"/>
    <row r="72" ht="28.5" customHeight="1"/>
    <row r="73" ht="28.5" customHeight="1"/>
    <row r="74" ht="28.5" customHeight="1"/>
    <row r="75" ht="28.5" customHeight="1"/>
    <row r="76" ht="28.5" customHeight="1"/>
  </sheetData>
  <sheetProtection/>
  <mergeCells count="1">
    <mergeCell ref="A51:I51"/>
  </mergeCells>
  <printOptions horizontalCentered="1"/>
  <pageMargins left="0" right="0" top="0" bottom="0" header="0.5" footer="0.5"/>
  <pageSetup fitToHeight="1" fitToWidth="1" horizontalDpi="600" verticalDpi="600" orientation="portrait" paperSize="5" r:id="rId1"/>
</worksheet>
</file>

<file path=xl/worksheets/sheet39.xml><?xml version="1.0" encoding="utf-8"?>
<worksheet xmlns="http://schemas.openxmlformats.org/spreadsheetml/2006/main" xmlns:r="http://schemas.openxmlformats.org/officeDocument/2006/relationships">
  <sheetPr codeName="Sheet49">
    <pageSetUpPr fitToPage="1"/>
  </sheetPr>
  <dimension ref="A1:N68"/>
  <sheetViews>
    <sheetView showGridLines="0" zoomScalePageLayoutView="0" workbookViewId="0" topLeftCell="A1">
      <selection activeCell="E54" sqref="E54"/>
    </sheetView>
  </sheetViews>
  <sheetFormatPr defaultColWidth="8.88671875" defaultRowHeight="15"/>
  <cols>
    <col min="1" max="1" width="31.77734375" style="0" customWidth="1"/>
    <col min="2" max="2" width="0.671875" style="0" customWidth="1"/>
    <col min="3" max="3" width="12.3359375" style="0" customWidth="1"/>
    <col min="4" max="4" width="0.671875" style="0" customWidth="1"/>
    <col min="5" max="5" width="14.21484375" style="0" customWidth="1"/>
    <col min="6" max="6" width="0.671875" style="0" customWidth="1"/>
    <col min="7" max="7" width="14.21484375" style="0" customWidth="1"/>
    <col min="8" max="8" width="0.671875" style="0" customWidth="1"/>
    <col min="9" max="9" width="13.77734375" style="0" customWidth="1"/>
    <col min="10" max="10" width="0.671875" style="0" customWidth="1"/>
    <col min="11" max="12" width="11.77734375" style="0" customWidth="1"/>
  </cols>
  <sheetData>
    <row r="1" spans="1:9" ht="24" customHeight="1">
      <c r="A1" s="151" t="s">
        <v>426</v>
      </c>
      <c r="B1" s="151"/>
      <c r="C1" s="23"/>
      <c r="D1" s="23"/>
      <c r="E1" s="23"/>
      <c r="F1" s="23"/>
      <c r="G1" s="23"/>
      <c r="H1" s="23"/>
      <c r="I1" s="23"/>
    </row>
    <row r="2" spans="1:13" ht="24" customHeight="1">
      <c r="A2" s="151" t="str">
        <f>+"AND "&amp;+'sheet 1'!$BX$1&amp;+" DEBT SERVICE FOR LOANS"</f>
        <v>AND 2014 DEBT SERVICE FOR LOANS</v>
      </c>
      <c r="B2" s="151"/>
      <c r="C2" s="151"/>
      <c r="D2" s="151"/>
      <c r="E2" s="125"/>
      <c r="F2" s="125"/>
      <c r="G2" s="125"/>
      <c r="H2" s="94"/>
      <c r="I2" s="94"/>
      <c r="J2" s="62"/>
      <c r="K2" s="62"/>
      <c r="L2" s="60"/>
      <c r="M2" s="60"/>
    </row>
    <row r="3" spans="1:13" ht="18.75" customHeight="1">
      <c r="A3" s="247" t="s">
        <v>459</v>
      </c>
      <c r="B3" s="247"/>
      <c r="C3" s="105"/>
      <c r="D3" s="105"/>
      <c r="E3" s="154"/>
      <c r="F3" s="154"/>
      <c r="G3" s="154"/>
      <c r="H3" s="69"/>
      <c r="I3" s="69"/>
      <c r="J3" s="62"/>
      <c r="K3" s="62"/>
      <c r="L3" s="320"/>
      <c r="M3" s="60"/>
    </row>
    <row r="4" spans="1:11" ht="4.5" customHeight="1">
      <c r="A4" s="58"/>
      <c r="B4" s="58"/>
      <c r="C4" s="58"/>
      <c r="D4" s="58"/>
      <c r="E4" s="58"/>
      <c r="F4" s="58"/>
      <c r="G4" s="58"/>
      <c r="H4" s="58"/>
      <c r="I4" s="58"/>
      <c r="J4" s="60"/>
      <c r="K4" s="60"/>
    </row>
    <row r="5" spans="1:11" ht="15.75">
      <c r="A5" s="176"/>
      <c r="B5" s="176"/>
      <c r="C5" s="178"/>
      <c r="D5" s="178"/>
      <c r="E5" s="179"/>
      <c r="F5" s="89"/>
      <c r="G5" s="179"/>
      <c r="H5" s="89"/>
      <c r="I5" s="286" t="str">
        <f>+'sheet 1'!$BX$1&amp;+" Debt"</f>
        <v>2014 Debt</v>
      </c>
      <c r="J5" s="60"/>
      <c r="K5" s="320"/>
    </row>
    <row r="6" spans="1:11" ht="15.75">
      <c r="A6" s="173"/>
      <c r="B6" s="173"/>
      <c r="C6" s="133"/>
      <c r="D6" s="133"/>
      <c r="E6" s="371" t="s">
        <v>364</v>
      </c>
      <c r="F6" s="72"/>
      <c r="G6" s="250" t="s">
        <v>365</v>
      </c>
      <c r="H6" s="72"/>
      <c r="I6" s="251" t="s">
        <v>970</v>
      </c>
      <c r="J6" s="60"/>
      <c r="K6" s="320"/>
    </row>
    <row r="7" spans="1:11" ht="4.5" customHeight="1">
      <c r="A7" s="127"/>
      <c r="B7" s="127"/>
      <c r="C7" s="133"/>
      <c r="D7" s="133"/>
      <c r="E7" s="134"/>
      <c r="F7" s="72"/>
      <c r="G7" s="140"/>
      <c r="H7" s="72"/>
      <c r="I7" s="321"/>
      <c r="J7" s="60"/>
      <c r="K7" s="155"/>
    </row>
    <row r="8" spans="1:11" ht="24.75" customHeight="1">
      <c r="A8" s="124" t="str">
        <f>+"Outstanding January 1, "&amp;+'sheet 1'!$BX$2</f>
        <v>Outstanding January 1, 2013</v>
      </c>
      <c r="B8" s="127"/>
      <c r="C8" s="180" t="s">
        <v>971</v>
      </c>
      <c r="D8" s="133"/>
      <c r="E8" s="561" t="s">
        <v>633</v>
      </c>
      <c r="F8" s="562"/>
      <c r="G8" s="563"/>
      <c r="H8" s="89"/>
      <c r="I8" s="60"/>
      <c r="J8" s="60"/>
      <c r="K8" s="60"/>
    </row>
    <row r="9" spans="1:11" ht="24.75" customHeight="1">
      <c r="A9" s="124" t="s">
        <v>972</v>
      </c>
      <c r="B9" s="124"/>
      <c r="C9" s="180" t="s">
        <v>973</v>
      </c>
      <c r="D9" s="122"/>
      <c r="E9" s="561" t="s">
        <v>633</v>
      </c>
      <c r="F9" s="510"/>
      <c r="G9" s="563"/>
      <c r="H9" s="89"/>
      <c r="I9" s="118"/>
      <c r="J9" s="60"/>
      <c r="K9" s="118"/>
    </row>
    <row r="10" spans="1:11" ht="24.75" customHeight="1">
      <c r="A10" s="146" t="s">
        <v>453</v>
      </c>
      <c r="B10" s="146"/>
      <c r="C10" s="180" t="s">
        <v>974</v>
      </c>
      <c r="D10" s="160"/>
      <c r="E10" s="511"/>
      <c r="F10" s="510"/>
      <c r="G10" s="337" t="s">
        <v>633</v>
      </c>
      <c r="H10" s="89"/>
      <c r="I10" s="118"/>
      <c r="J10" s="60"/>
      <c r="K10" s="60"/>
    </row>
    <row r="11" spans="1:11" ht="24.75" customHeight="1">
      <c r="A11" s="182"/>
      <c r="B11" s="182"/>
      <c r="C11" s="180"/>
      <c r="D11" s="160"/>
      <c r="E11" s="723" t="s">
        <v>163</v>
      </c>
      <c r="F11" s="510"/>
      <c r="G11" s="563"/>
      <c r="H11" s="89"/>
      <c r="I11" s="118"/>
      <c r="J11" s="60"/>
      <c r="K11" s="60"/>
    </row>
    <row r="12" spans="1:12" ht="24.75" customHeight="1">
      <c r="A12" s="182"/>
      <c r="B12" s="182"/>
      <c r="C12" s="180"/>
      <c r="D12" s="160"/>
      <c r="E12" s="511"/>
      <c r="F12" s="510"/>
      <c r="G12" s="563"/>
      <c r="H12" s="89"/>
      <c r="I12" s="118"/>
      <c r="J12" s="60"/>
      <c r="K12" s="335">
        <f>SUM(E8:E12)</f>
        <v>0</v>
      </c>
      <c r="L12" s="336">
        <f>SUM(G8:G12)</f>
        <v>0</v>
      </c>
    </row>
    <row r="13" spans="1:12" ht="24.75" customHeight="1">
      <c r="A13" s="124" t="str">
        <f>+"Outstanding December 31, "&amp;+'sheet 1'!$BX$2</f>
        <v>Outstanding December 31, 2013</v>
      </c>
      <c r="B13" s="146"/>
      <c r="C13" s="180" t="s">
        <v>975</v>
      </c>
      <c r="D13" s="160"/>
      <c r="E13" s="564">
        <f>L13</f>
        <v>0</v>
      </c>
      <c r="F13" s="510"/>
      <c r="G13" s="337" t="s">
        <v>633</v>
      </c>
      <c r="H13" s="89"/>
      <c r="I13" s="118"/>
      <c r="J13" s="60"/>
      <c r="K13" s="335"/>
      <c r="L13" s="336">
        <f>L12-K12</f>
        <v>0</v>
      </c>
    </row>
    <row r="14" spans="1:11" ht="24.75" customHeight="1">
      <c r="A14" s="184"/>
      <c r="B14" s="184"/>
      <c r="C14" s="323"/>
      <c r="D14" s="160"/>
      <c r="E14" s="397">
        <f>SUM(E8:E13)</f>
        <v>0</v>
      </c>
      <c r="F14" s="510"/>
      <c r="G14" s="397">
        <f>SUM(G8:G13)</f>
        <v>0</v>
      </c>
      <c r="H14" s="89"/>
      <c r="I14" s="118"/>
      <c r="J14" s="60"/>
      <c r="K14" s="60"/>
    </row>
    <row r="15" spans="1:11" ht="4.5" customHeight="1">
      <c r="A15" s="184"/>
      <c r="B15" s="184"/>
      <c r="C15" s="323"/>
      <c r="D15" s="160"/>
      <c r="E15" s="174"/>
      <c r="F15" s="122"/>
      <c r="G15" s="258"/>
      <c r="H15" s="89"/>
      <c r="I15" s="118"/>
      <c r="J15" s="60"/>
      <c r="K15" s="60"/>
    </row>
    <row r="16" spans="1:11" ht="24.75" customHeight="1">
      <c r="A16" s="124" t="str">
        <f>+'sheet 1'!$BX$1&amp;+" Loan Maturities"</f>
        <v>2014 Loan Maturities</v>
      </c>
      <c r="B16" s="124"/>
      <c r="C16" s="292"/>
      <c r="D16" s="146"/>
      <c r="E16" s="175"/>
      <c r="F16" s="124"/>
      <c r="G16" s="180" t="s">
        <v>976</v>
      </c>
      <c r="H16" s="72"/>
      <c r="I16" s="435"/>
      <c r="J16" s="60"/>
      <c r="K16" s="60"/>
    </row>
    <row r="17" spans="1:11" ht="24.75" customHeight="1">
      <c r="A17" s="124" t="str">
        <f>+'sheet 1'!$BX$1&amp;+" Interest on Loans"</f>
        <v>2014 Interest on Loans</v>
      </c>
      <c r="B17" s="146"/>
      <c r="C17" s="292"/>
      <c r="D17" s="146"/>
      <c r="E17" s="175"/>
      <c r="F17" s="124"/>
      <c r="G17" s="180" t="s">
        <v>979</v>
      </c>
      <c r="H17" s="72"/>
      <c r="I17" s="435"/>
      <c r="J17" s="60"/>
      <c r="K17" s="60"/>
    </row>
    <row r="18" spans="1:11" ht="24.75" customHeight="1">
      <c r="A18" s="124" t="str">
        <f>"Total "&amp;+'sheet 1'!$BX$1&amp;+" Debt Service for                   Loan"</f>
        <v>Total 2014 Debt Service for                   Loan</v>
      </c>
      <c r="B18" s="146"/>
      <c r="C18" s="292"/>
      <c r="D18" s="146"/>
      <c r="E18" s="175"/>
      <c r="F18" s="124"/>
      <c r="G18" s="180" t="s">
        <v>427</v>
      </c>
      <c r="H18" s="72"/>
      <c r="I18" s="780">
        <f>SUM(I16:I17)</f>
        <v>0</v>
      </c>
      <c r="J18" s="60"/>
      <c r="K18" s="60"/>
    </row>
    <row r="19" spans="1:11" ht="4.5" customHeight="1">
      <c r="A19" s="146"/>
      <c r="B19" s="146"/>
      <c r="C19" s="292"/>
      <c r="D19" s="146"/>
      <c r="E19" s="292"/>
      <c r="F19" s="124"/>
      <c r="G19" s="324"/>
      <c r="H19" s="282"/>
      <c r="I19" s="781"/>
      <c r="J19" s="60"/>
      <c r="K19" s="60"/>
    </row>
    <row r="20" spans="1:11" ht="24.75" customHeight="1">
      <c r="A20" s="136" t="s">
        <v>428</v>
      </c>
      <c r="B20" s="136"/>
      <c r="C20" s="136"/>
      <c r="D20" s="136"/>
      <c r="E20" s="136"/>
      <c r="F20" s="136"/>
      <c r="G20" s="325"/>
      <c r="H20" s="89"/>
      <c r="I20" s="118"/>
      <c r="J20" s="60"/>
      <c r="K20" s="60"/>
    </row>
    <row r="21" spans="1:11" ht="24.75" customHeight="1">
      <c r="A21" s="124" t="str">
        <f>+"Outstanding January 1, "&amp;+'sheet 1'!$BX$2</f>
        <v>Outstanding January 1, 2013</v>
      </c>
      <c r="B21" s="127"/>
      <c r="C21" s="180" t="s">
        <v>981</v>
      </c>
      <c r="D21" s="160"/>
      <c r="E21" s="561" t="s">
        <v>633</v>
      </c>
      <c r="F21" s="510"/>
      <c r="G21" s="511"/>
      <c r="H21" s="89"/>
      <c r="I21" s="118"/>
      <c r="J21" s="60"/>
      <c r="K21" s="60"/>
    </row>
    <row r="22" spans="1:11" ht="24.75" customHeight="1">
      <c r="A22" s="124" t="s">
        <v>972</v>
      </c>
      <c r="B22" s="124"/>
      <c r="C22" s="180" t="s">
        <v>982</v>
      </c>
      <c r="D22" s="160"/>
      <c r="E22" s="561" t="s">
        <v>633</v>
      </c>
      <c r="F22" s="510"/>
      <c r="G22" s="511"/>
      <c r="H22" s="89"/>
      <c r="I22" s="118"/>
      <c r="J22" s="60"/>
      <c r="K22" s="60"/>
    </row>
    <row r="23" spans="1:11" ht="24.75" customHeight="1">
      <c r="A23" s="146" t="s">
        <v>453</v>
      </c>
      <c r="B23" s="146"/>
      <c r="C23" s="180" t="s">
        <v>983</v>
      </c>
      <c r="D23" s="160"/>
      <c r="E23" s="563"/>
      <c r="F23" s="510"/>
      <c r="G23" s="561" t="s">
        <v>633</v>
      </c>
      <c r="H23" s="89"/>
      <c r="I23" s="118"/>
      <c r="J23" s="60"/>
      <c r="K23" s="60"/>
    </row>
    <row r="24" spans="1:11" ht="24.75" customHeight="1">
      <c r="A24" s="182"/>
      <c r="B24" s="182"/>
      <c r="C24" s="180"/>
      <c r="D24" s="160"/>
      <c r="E24" s="723" t="s">
        <v>163</v>
      </c>
      <c r="F24" s="510"/>
      <c r="G24" s="563"/>
      <c r="H24" s="89"/>
      <c r="I24" s="118"/>
      <c r="J24" s="60"/>
      <c r="K24" s="60"/>
    </row>
    <row r="25" spans="1:11" ht="24.75" customHeight="1">
      <c r="A25" s="182"/>
      <c r="B25" s="182"/>
      <c r="C25" s="180"/>
      <c r="D25" s="160"/>
      <c r="E25" s="563"/>
      <c r="F25" s="510"/>
      <c r="G25" s="563"/>
      <c r="H25" s="89"/>
      <c r="I25" s="118"/>
      <c r="J25" s="60"/>
      <c r="K25" s="60"/>
    </row>
    <row r="26" spans="1:12" ht="24.75" customHeight="1">
      <c r="A26" s="124" t="str">
        <f>+"Outstanding December 31, "&amp;+'sheet 1'!$BX$2</f>
        <v>Outstanding December 31, 2013</v>
      </c>
      <c r="B26" s="146"/>
      <c r="C26" s="180" t="s">
        <v>984</v>
      </c>
      <c r="D26" s="160"/>
      <c r="E26" s="565">
        <f>L27</f>
        <v>0</v>
      </c>
      <c r="F26" s="510"/>
      <c r="G26" s="561" t="s">
        <v>633</v>
      </c>
      <c r="H26" s="89"/>
      <c r="I26" s="118"/>
      <c r="J26" s="60"/>
      <c r="K26" s="343">
        <f>SUM(E21:E25)</f>
        <v>0</v>
      </c>
      <c r="L26" s="344">
        <f>SUM(G21:G25)</f>
        <v>0</v>
      </c>
    </row>
    <row r="27" spans="1:12" ht="24.75" customHeight="1">
      <c r="A27" s="144"/>
      <c r="B27" s="144"/>
      <c r="C27" s="183"/>
      <c r="D27" s="160"/>
      <c r="E27" s="544">
        <f>SUM(E21:E26)</f>
        <v>0</v>
      </c>
      <c r="F27" s="510"/>
      <c r="G27" s="544">
        <f>SUM(G21:G26)</f>
        <v>0</v>
      </c>
      <c r="H27" s="89"/>
      <c r="I27" s="118"/>
      <c r="J27" s="60"/>
      <c r="K27" s="60"/>
      <c r="L27" s="344">
        <f>L26-K26</f>
        <v>0</v>
      </c>
    </row>
    <row r="28" spans="1:11" ht="4.5" customHeight="1">
      <c r="A28" s="123"/>
      <c r="B28" s="123"/>
      <c r="C28" s="142"/>
      <c r="D28" s="124"/>
      <c r="E28" s="248"/>
      <c r="F28" s="122"/>
      <c r="G28" s="126"/>
      <c r="H28" s="89"/>
      <c r="I28" s="62"/>
      <c r="J28" s="60"/>
      <c r="K28" s="118"/>
    </row>
    <row r="29" spans="1:11" ht="24.75" customHeight="1">
      <c r="A29" s="124" t="str">
        <f>+'sheet 1'!$BX$1&amp;+" Loan Maturities"</f>
        <v>2014 Loan Maturities</v>
      </c>
      <c r="B29" s="124"/>
      <c r="C29" s="292"/>
      <c r="D29" s="146"/>
      <c r="E29" s="175"/>
      <c r="F29" s="124"/>
      <c r="G29" s="180" t="s">
        <v>985</v>
      </c>
      <c r="H29" s="72"/>
      <c r="I29" s="435"/>
      <c r="J29" s="60"/>
      <c r="K29" s="118"/>
    </row>
    <row r="30" spans="1:11" ht="24.75" customHeight="1">
      <c r="A30" s="124" t="str">
        <f>+'sheet 1'!$BX$1&amp;+" Interest on Loans"</f>
        <v>2014 Interest on Loans</v>
      </c>
      <c r="B30" s="146"/>
      <c r="C30" s="292"/>
      <c r="D30" s="146"/>
      <c r="E30" s="175"/>
      <c r="F30" s="124"/>
      <c r="G30" s="180" t="s">
        <v>986</v>
      </c>
      <c r="H30" s="72"/>
      <c r="I30" s="435"/>
      <c r="J30" s="60"/>
      <c r="K30" s="118"/>
    </row>
    <row r="31" spans="1:11" ht="24.75" customHeight="1">
      <c r="A31" s="124" t="str">
        <f>"Total "&amp;+'sheet 1'!$BX$1&amp;+" Debt Service for ____________________________ Loan"</f>
        <v>Total 2014 Debt Service for ____________________________ Loan</v>
      </c>
      <c r="B31" s="146"/>
      <c r="C31" s="292"/>
      <c r="D31" s="146"/>
      <c r="E31" s="175"/>
      <c r="F31" s="124"/>
      <c r="G31" s="180" t="s">
        <v>427</v>
      </c>
      <c r="H31" s="72"/>
      <c r="I31" s="780">
        <f>SUM(I29:I30)</f>
        <v>0</v>
      </c>
      <c r="J31" s="60"/>
      <c r="K31" s="118"/>
    </row>
    <row r="32" spans="1:11" ht="4.5" customHeight="1">
      <c r="A32" s="146"/>
      <c r="B32" s="146"/>
      <c r="C32" s="292"/>
      <c r="D32" s="146"/>
      <c r="E32" s="292"/>
      <c r="F32" s="124"/>
      <c r="G32" s="282"/>
      <c r="H32" s="58"/>
      <c r="I32" s="84"/>
      <c r="J32" s="60"/>
      <c r="K32" s="118"/>
    </row>
    <row r="33" spans="1:11" ht="19.5" customHeight="1">
      <c r="A33" s="167"/>
      <c r="B33" s="167"/>
      <c r="C33" s="132"/>
      <c r="D33" s="132"/>
      <c r="E33" s="132"/>
      <c r="F33" s="132"/>
      <c r="G33" s="164"/>
      <c r="H33" s="62"/>
      <c r="I33" s="62"/>
      <c r="J33" s="60"/>
      <c r="K33" s="60"/>
    </row>
    <row r="34" spans="1:11" ht="18" customHeight="1">
      <c r="A34" s="332" t="str">
        <f>+"LIST OF LOANS ISSUED DURING "&amp;+'sheet 1'!$BX$2</f>
        <v>LIST OF LOANS ISSUED DURING 2013</v>
      </c>
      <c r="B34" s="332"/>
      <c r="C34" s="136"/>
      <c r="D34" s="136"/>
      <c r="E34" s="136"/>
      <c r="F34" s="136"/>
      <c r="G34" s="152"/>
      <c r="H34" s="84"/>
      <c r="I34" s="84"/>
      <c r="J34" s="60"/>
      <c r="K34" s="60"/>
    </row>
    <row r="35" spans="1:11" ht="4.5" customHeight="1">
      <c r="A35" s="136"/>
      <c r="B35" s="136"/>
      <c r="C35" s="136"/>
      <c r="D35" s="136"/>
      <c r="E35" s="136"/>
      <c r="F35" s="136"/>
      <c r="G35" s="152"/>
      <c r="H35" s="69"/>
      <c r="I35" s="69"/>
      <c r="J35" s="60"/>
      <c r="K35" s="60"/>
    </row>
    <row r="36" spans="1:11" ht="4.5" customHeight="1" hidden="1">
      <c r="A36" s="124"/>
      <c r="B36" s="124"/>
      <c r="C36" s="124"/>
      <c r="D36" s="124"/>
      <c r="E36" s="124"/>
      <c r="F36" s="124"/>
      <c r="G36" s="158"/>
      <c r="H36" s="158"/>
      <c r="I36" s="158"/>
      <c r="J36" s="60"/>
      <c r="K36" s="60"/>
    </row>
    <row r="37" spans="1:11" ht="13.5" customHeight="1">
      <c r="A37" s="142"/>
      <c r="B37" s="142"/>
      <c r="C37" s="142"/>
      <c r="D37" s="142"/>
      <c r="E37" s="142"/>
      <c r="F37" s="142"/>
      <c r="G37" s="333" t="s">
        <v>988</v>
      </c>
      <c r="H37" s="143"/>
      <c r="I37" s="286" t="s">
        <v>989</v>
      </c>
      <c r="J37" s="60"/>
      <c r="K37" s="60"/>
    </row>
    <row r="38" spans="1:11" ht="15" customHeight="1">
      <c r="A38" s="250" t="s">
        <v>932</v>
      </c>
      <c r="B38" s="122"/>
      <c r="C38" s="347" t="str">
        <f>+'sheet 1'!$BX$1&amp;+" Maturity"</f>
        <v>2014 Maturity</v>
      </c>
      <c r="D38" s="122"/>
      <c r="E38" s="250" t="s">
        <v>990</v>
      </c>
      <c r="F38" s="122"/>
      <c r="G38" s="250" t="s">
        <v>991</v>
      </c>
      <c r="H38" s="72"/>
      <c r="I38" s="251" t="s">
        <v>992</v>
      </c>
      <c r="J38" s="60"/>
      <c r="K38" s="60"/>
    </row>
    <row r="39" spans="1:11" ht="4.5" customHeight="1">
      <c r="A39" s="122"/>
      <c r="B39" s="122"/>
      <c r="C39" s="122"/>
      <c r="D39" s="122"/>
      <c r="E39" s="122"/>
      <c r="F39" s="122"/>
      <c r="G39" s="134"/>
      <c r="H39" s="72"/>
      <c r="I39" s="158"/>
      <c r="J39" s="60"/>
      <c r="K39" s="60"/>
    </row>
    <row r="40" spans="1:11" ht="24.75" customHeight="1">
      <c r="A40" s="466"/>
      <c r="B40" s="330"/>
      <c r="C40" s="566"/>
      <c r="D40" s="122"/>
      <c r="E40" s="723" t="s">
        <v>163</v>
      </c>
      <c r="F40" s="256"/>
      <c r="G40" s="772"/>
      <c r="H40" s="72"/>
      <c r="I40" s="569"/>
      <c r="J40" s="60"/>
      <c r="K40" s="60"/>
    </row>
    <row r="41" spans="1:11" ht="24.75" customHeight="1">
      <c r="A41" s="339"/>
      <c r="B41" s="330"/>
      <c r="C41" s="566"/>
      <c r="D41" s="122"/>
      <c r="E41" s="563"/>
      <c r="F41" s="256"/>
      <c r="G41" s="568"/>
      <c r="H41" s="72"/>
      <c r="I41" s="569"/>
      <c r="J41" s="60"/>
      <c r="K41" s="60"/>
    </row>
    <row r="42" spans="1:11" ht="24.75" customHeight="1">
      <c r="A42" s="339"/>
      <c r="B42" s="330"/>
      <c r="C42" s="566"/>
      <c r="D42" s="122"/>
      <c r="E42" s="563"/>
      <c r="F42" s="256"/>
      <c r="G42" s="568"/>
      <c r="H42" s="72"/>
      <c r="I42" s="569"/>
      <c r="J42" s="60"/>
      <c r="K42" s="60"/>
    </row>
    <row r="43" spans="1:11" ht="24.75" customHeight="1">
      <c r="A43" s="339"/>
      <c r="B43" s="330"/>
      <c r="C43" s="566"/>
      <c r="D43" s="122"/>
      <c r="E43" s="723"/>
      <c r="F43" s="256"/>
      <c r="G43" s="568"/>
      <c r="H43" s="72"/>
      <c r="I43" s="569"/>
      <c r="J43" s="60"/>
      <c r="K43" s="60"/>
    </row>
    <row r="44" spans="1:11" ht="24.75" customHeight="1">
      <c r="A44" s="339"/>
      <c r="B44" s="330"/>
      <c r="C44" s="566"/>
      <c r="D44" s="122"/>
      <c r="E44" s="563"/>
      <c r="F44" s="256"/>
      <c r="G44" s="568"/>
      <c r="H44" s="72"/>
      <c r="I44" s="569"/>
      <c r="J44" s="60"/>
      <c r="K44" s="60"/>
    </row>
    <row r="45" spans="1:11" ht="24.75" customHeight="1">
      <c r="A45" s="339"/>
      <c r="B45" s="330"/>
      <c r="C45" s="566"/>
      <c r="D45" s="122"/>
      <c r="E45" s="563"/>
      <c r="F45" s="256"/>
      <c r="G45" s="568"/>
      <c r="H45" s="72"/>
      <c r="I45" s="569"/>
      <c r="J45" s="60"/>
      <c r="K45" s="60"/>
    </row>
    <row r="46" spans="1:11" ht="24.75" customHeight="1">
      <c r="A46" s="339"/>
      <c r="B46" s="330"/>
      <c r="C46" s="566"/>
      <c r="D46" s="122"/>
      <c r="E46" s="563"/>
      <c r="F46" s="256"/>
      <c r="G46" s="568"/>
      <c r="H46" s="72"/>
      <c r="I46" s="569"/>
      <c r="J46" s="60"/>
      <c r="K46" s="60"/>
    </row>
    <row r="47" spans="1:11" ht="24.75" customHeight="1">
      <c r="A47" s="339"/>
      <c r="B47" s="330"/>
      <c r="C47" s="566"/>
      <c r="D47" s="122"/>
      <c r="E47" s="563"/>
      <c r="F47" s="256"/>
      <c r="G47" s="568"/>
      <c r="H47" s="72"/>
      <c r="I47" s="569"/>
      <c r="J47" s="60"/>
      <c r="K47" s="60"/>
    </row>
    <row r="48" spans="1:11" ht="24.75" customHeight="1">
      <c r="A48" s="180" t="s">
        <v>405</v>
      </c>
      <c r="B48" s="330"/>
      <c r="C48" s="567">
        <f>SUM(C40:C47)</f>
        <v>0</v>
      </c>
      <c r="D48" s="510"/>
      <c r="E48" s="567">
        <f>SUM(E40:E47)</f>
        <v>0</v>
      </c>
      <c r="F48" s="256"/>
      <c r="G48" s="340"/>
      <c r="H48" s="72"/>
      <c r="I48" s="345"/>
      <c r="J48" s="60"/>
      <c r="K48" s="60"/>
    </row>
    <row r="49" spans="1:11" ht="4.5" customHeight="1">
      <c r="A49" s="292"/>
      <c r="B49" s="173"/>
      <c r="C49" s="292"/>
      <c r="D49" s="124"/>
      <c r="E49" s="175"/>
      <c r="F49" s="281"/>
      <c r="G49" s="260"/>
      <c r="H49" s="58"/>
      <c r="I49" s="260"/>
      <c r="J49" s="60"/>
      <c r="K49" s="60"/>
    </row>
    <row r="50" spans="1:11" ht="15" customHeight="1">
      <c r="A50" s="176"/>
      <c r="B50" s="176"/>
      <c r="C50" s="120" t="s">
        <v>993</v>
      </c>
      <c r="D50" s="123"/>
      <c r="E50" s="120" t="s">
        <v>994</v>
      </c>
      <c r="F50" s="287"/>
      <c r="G50" s="326"/>
      <c r="H50" s="60"/>
      <c r="I50" s="326"/>
      <c r="J50" s="60"/>
      <c r="K50" s="118"/>
    </row>
    <row r="51" spans="1:11" ht="24.75" customHeight="1">
      <c r="A51" s="1027" t="s">
        <v>429</v>
      </c>
      <c r="B51" s="1027"/>
      <c r="C51" s="1027"/>
      <c r="D51" s="1027"/>
      <c r="E51" s="1027"/>
      <c r="F51" s="1027"/>
      <c r="G51" s="1027"/>
      <c r="H51" s="1027"/>
      <c r="I51" s="1027"/>
      <c r="J51" s="60"/>
      <c r="K51" s="60"/>
    </row>
    <row r="52" spans="1:14" ht="24.75" customHeight="1">
      <c r="A52" s="123"/>
      <c r="B52" s="123"/>
      <c r="C52" s="123"/>
      <c r="D52" s="123"/>
      <c r="E52" s="123"/>
      <c r="F52" s="123"/>
      <c r="G52" s="156"/>
      <c r="H52" s="94"/>
      <c r="I52" s="156"/>
      <c r="J52" s="53"/>
      <c r="K52" s="53"/>
      <c r="L52" s="53"/>
      <c r="M52" s="53"/>
      <c r="N52" s="53"/>
    </row>
    <row r="53" spans="1:9" ht="24.75" customHeight="1">
      <c r="A53" s="176"/>
      <c r="B53" s="176"/>
      <c r="C53" s="273"/>
      <c r="D53" s="60"/>
      <c r="E53" s="274"/>
      <c r="F53" s="290"/>
      <c r="G53" s="177"/>
      <c r="H53" s="60"/>
      <c r="I53" s="177"/>
    </row>
    <row r="54" spans="1:9" ht="24.75" customHeight="1">
      <c r="A54" s="176"/>
      <c r="B54" s="176"/>
      <c r="C54" s="273"/>
      <c r="D54" s="60"/>
      <c r="E54" s="274"/>
      <c r="F54" s="290"/>
      <c r="G54" s="177"/>
      <c r="H54" s="60"/>
      <c r="I54" s="177"/>
    </row>
    <row r="55" spans="1:9" ht="24.75" customHeight="1">
      <c r="A55" s="176"/>
      <c r="B55" s="176"/>
      <c r="C55" s="273"/>
      <c r="D55" s="60"/>
      <c r="E55" s="177"/>
      <c r="F55" s="290"/>
      <c r="G55" s="274"/>
      <c r="H55" s="60"/>
      <c r="I55" s="274"/>
    </row>
    <row r="56" spans="1:9" ht="24.75" customHeight="1">
      <c r="A56" s="176"/>
      <c r="B56" s="176"/>
      <c r="C56" s="273"/>
      <c r="D56" s="60"/>
      <c r="E56" s="177"/>
      <c r="F56" s="290"/>
      <c r="G56" s="274"/>
      <c r="H56" s="60"/>
      <c r="I56" s="60"/>
    </row>
    <row r="57" spans="1:9" ht="24.75" customHeight="1">
      <c r="A57" s="176"/>
      <c r="B57" s="176"/>
      <c r="C57" s="273"/>
      <c r="D57" s="60"/>
      <c r="E57" s="177"/>
      <c r="F57" s="290"/>
      <c r="G57" s="274"/>
      <c r="H57" s="60"/>
      <c r="I57" s="60"/>
    </row>
    <row r="58" spans="1:9" ht="24.75" customHeight="1">
      <c r="A58" s="144"/>
      <c r="B58" s="144"/>
      <c r="C58" s="60"/>
      <c r="D58" s="60"/>
      <c r="E58" s="262"/>
      <c r="F58" s="157"/>
      <c r="G58" s="262"/>
      <c r="H58" s="60"/>
      <c r="I58" s="60"/>
    </row>
    <row r="59" spans="1:9" ht="4.5" customHeight="1">
      <c r="A59" s="60"/>
      <c r="B59" s="60"/>
      <c r="C59" s="60"/>
      <c r="D59" s="60"/>
      <c r="E59" s="157"/>
      <c r="F59" s="157"/>
      <c r="G59" s="157"/>
      <c r="H59" s="60"/>
      <c r="I59" s="60"/>
    </row>
    <row r="60" spans="1:9" ht="15" customHeight="1">
      <c r="A60" s="144"/>
      <c r="B60" s="144"/>
      <c r="C60" s="60"/>
      <c r="D60" s="60"/>
      <c r="E60" s="60"/>
      <c r="F60" s="60"/>
      <c r="G60" s="60"/>
      <c r="H60" s="60"/>
      <c r="I60" s="60"/>
    </row>
    <row r="61" spans="1:6" ht="15" customHeight="1">
      <c r="A61" s="252"/>
      <c r="B61" s="252"/>
      <c r="C61" s="60"/>
      <c r="D61" s="60"/>
      <c r="E61" s="327"/>
      <c r="F61" s="60"/>
    </row>
    <row r="62" spans="1:6" ht="15" customHeight="1">
      <c r="A62" s="252"/>
      <c r="B62" s="252"/>
      <c r="C62" s="60"/>
      <c r="D62" s="60"/>
      <c r="E62" s="328"/>
      <c r="F62" s="60"/>
    </row>
    <row r="63" spans="1:6" ht="15" customHeight="1">
      <c r="A63" s="60"/>
      <c r="B63" s="60"/>
      <c r="C63" s="60"/>
      <c r="D63" s="60"/>
      <c r="E63" s="60"/>
      <c r="F63" s="60"/>
    </row>
    <row r="64" spans="1:6" ht="15" customHeight="1">
      <c r="A64" s="252"/>
      <c r="B64" s="252"/>
      <c r="C64" s="60"/>
      <c r="D64" s="60"/>
      <c r="E64" s="280"/>
      <c r="F64" s="60"/>
    </row>
    <row r="65" spans="1:6" ht="15" customHeight="1">
      <c r="A65" s="329"/>
      <c r="B65" s="329"/>
      <c r="C65" s="60"/>
      <c r="D65" s="60"/>
      <c r="E65" s="60"/>
      <c r="F65" s="60"/>
    </row>
    <row r="66" spans="1:6" ht="15" customHeight="1">
      <c r="A66" s="252"/>
      <c r="B66" s="252"/>
      <c r="C66" s="60"/>
      <c r="D66" s="60"/>
      <c r="E66" s="280"/>
      <c r="F66" s="60"/>
    </row>
    <row r="67" spans="1:7" ht="24" customHeight="1">
      <c r="A67" s="137"/>
      <c r="B67" s="137"/>
      <c r="C67" s="94"/>
      <c r="D67" s="94"/>
      <c r="E67" s="94"/>
      <c r="F67" s="94"/>
      <c r="G67" s="23"/>
    </row>
    <row r="68" spans="1:6" ht="28.5" customHeight="1">
      <c r="A68" s="60"/>
      <c r="B68" s="60"/>
      <c r="C68" s="60"/>
      <c r="D68" s="60"/>
      <c r="E68" s="60"/>
      <c r="F68" s="60"/>
    </row>
    <row r="69" ht="28.5" customHeight="1"/>
    <row r="70" ht="28.5" customHeight="1"/>
    <row r="71" ht="28.5" customHeight="1"/>
    <row r="72" ht="28.5" customHeight="1"/>
    <row r="73" ht="28.5" customHeight="1"/>
    <row r="74" ht="28.5" customHeight="1"/>
    <row r="75" ht="28.5" customHeight="1"/>
    <row r="76" ht="28.5" customHeight="1"/>
  </sheetData>
  <sheetProtection/>
  <mergeCells count="1">
    <mergeCell ref="A51:I51"/>
  </mergeCells>
  <printOptions horizontalCentered="1"/>
  <pageMargins left="0" right="0" top="0" bottom="0" header="0.5" footer="0.5"/>
  <pageSetup fitToHeight="1" fitToWidth="1" horizontalDpi="600" verticalDpi="600" orientation="portrait" paperSize="5" scale="98" r:id="rId1"/>
</worksheet>
</file>

<file path=xl/worksheets/sheet4.xml><?xml version="1.0" encoding="utf-8"?>
<worksheet xmlns="http://schemas.openxmlformats.org/spreadsheetml/2006/main" xmlns:r="http://schemas.openxmlformats.org/officeDocument/2006/relationships">
  <sheetPr codeName="Sheet50" transitionEvaluation="1"/>
  <dimension ref="A2:BI116"/>
  <sheetViews>
    <sheetView zoomScalePageLayoutView="0" workbookViewId="0" topLeftCell="A18">
      <selection activeCell="T44" sqref="T44"/>
    </sheetView>
  </sheetViews>
  <sheetFormatPr defaultColWidth="9.77734375" defaultRowHeight="15"/>
  <cols>
    <col min="1" max="1" width="1.77734375" style="0" customWidth="1"/>
    <col min="2" max="2" width="0.88671875" style="0" customWidth="1"/>
    <col min="3" max="6" width="1.77734375" style="0" customWidth="1"/>
    <col min="7" max="7" width="2.21484375" style="0" customWidth="1"/>
    <col min="8" max="41" width="1.77734375" style="0" customWidth="1"/>
    <col min="42" max="42" width="3.4453125" style="0" customWidth="1"/>
    <col min="43" max="108" width="1.77734375" style="0" customWidth="1"/>
  </cols>
  <sheetData>
    <row r="1" ht="8.25" customHeight="1"/>
    <row r="2" spans="2:42" ht="18.75" customHeight="1">
      <c r="B2" s="60"/>
      <c r="C2" s="1005" t="s">
        <v>165</v>
      </c>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5"/>
      <c r="AP2" s="1005"/>
    </row>
    <row r="3" spans="2:42" ht="16.5">
      <c r="B3" s="60"/>
      <c r="C3" s="1005" t="s">
        <v>166</v>
      </c>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05"/>
      <c r="AM3" s="1005"/>
      <c r="AN3" s="1005"/>
      <c r="AO3" s="1005"/>
      <c r="AP3" s="1005"/>
    </row>
    <row r="4" spans="2:42" ht="16.5">
      <c r="B4" s="60"/>
      <c r="C4" s="1005" t="s">
        <v>132</v>
      </c>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row>
    <row r="5" spans="2:39" ht="15">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row>
    <row r="6" spans="2:39" ht="15.75">
      <c r="B6" s="60"/>
      <c r="C6" s="60"/>
      <c r="D6" s="60"/>
      <c r="F6" s="60"/>
      <c r="G6" s="794" t="s">
        <v>167</v>
      </c>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row>
    <row r="7" spans="2:39" ht="15.75">
      <c r="B7" s="60"/>
      <c r="C7" s="60"/>
      <c r="D7" s="60"/>
      <c r="E7" s="60"/>
      <c r="F7" s="60"/>
      <c r="G7" s="794" t="s">
        <v>168</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row>
    <row r="8" spans="2:39" ht="8.25" customHeight="1">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row>
    <row r="9" spans="2:42" ht="9.75" customHeight="1">
      <c r="B9" s="60"/>
      <c r="C9" s="795"/>
      <c r="D9" s="796"/>
      <c r="E9" s="797"/>
      <c r="F9" s="797"/>
      <c r="G9" s="797"/>
      <c r="H9" s="797"/>
      <c r="I9" s="797"/>
      <c r="J9" s="797"/>
      <c r="K9" s="797"/>
      <c r="L9" s="798"/>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9"/>
    </row>
    <row r="10" spans="2:42" ht="16.5">
      <c r="B10" s="60"/>
      <c r="C10" s="1002" t="s">
        <v>169</v>
      </c>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3"/>
      <c r="AN10" s="1003"/>
      <c r="AO10" s="1003"/>
      <c r="AP10" s="1004"/>
    </row>
    <row r="11" spans="2:42" ht="13.5" customHeight="1">
      <c r="B11" s="60"/>
      <c r="C11" s="87"/>
      <c r="D11" s="80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89"/>
    </row>
    <row r="12" spans="2:42" ht="14.25" customHeight="1">
      <c r="B12" s="60"/>
      <c r="C12" s="87"/>
      <c r="D12" s="800"/>
      <c r="E12" s="60"/>
      <c r="F12" s="60"/>
      <c r="G12" s="801" t="s">
        <v>918</v>
      </c>
      <c r="H12" s="276"/>
      <c r="I12" s="276" t="s">
        <v>208</v>
      </c>
      <c r="J12" s="276"/>
      <c r="K12" s="276"/>
      <c r="L12" s="276"/>
      <c r="M12" s="276"/>
      <c r="N12" s="276"/>
      <c r="O12" s="276"/>
      <c r="P12" s="276"/>
      <c r="Q12" s="276"/>
      <c r="R12" s="276"/>
      <c r="S12" s="276"/>
      <c r="T12" s="276"/>
      <c r="U12" s="276"/>
      <c r="V12" s="276"/>
      <c r="W12" s="276"/>
      <c r="X12" s="276"/>
      <c r="Y12" s="276"/>
      <c r="Z12" s="276"/>
      <c r="AA12" s="276"/>
      <c r="AB12" s="276"/>
      <c r="AC12" s="276"/>
      <c r="AD12" s="276"/>
      <c r="AE12" s="60"/>
      <c r="AF12" s="60"/>
      <c r="AG12" s="60"/>
      <c r="AH12" s="60"/>
      <c r="AI12" s="60"/>
      <c r="AJ12" s="60"/>
      <c r="AK12" s="60"/>
      <c r="AL12" s="60"/>
      <c r="AM12" s="60"/>
      <c r="AN12" s="60"/>
      <c r="AO12" s="60"/>
      <c r="AP12" s="89"/>
    </row>
    <row r="13" spans="2:42" ht="13.5" customHeight="1">
      <c r="B13" s="60"/>
      <c r="C13" s="87"/>
      <c r="D13" s="800"/>
      <c r="E13" s="60"/>
      <c r="F13" s="60"/>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60"/>
      <c r="AF13" s="60"/>
      <c r="AG13" s="60"/>
      <c r="AH13" s="60"/>
      <c r="AI13" s="60"/>
      <c r="AJ13" s="60"/>
      <c r="AK13" s="60"/>
      <c r="AL13" s="60"/>
      <c r="AM13" s="60"/>
      <c r="AN13" s="60"/>
      <c r="AO13" s="60"/>
      <c r="AP13" s="89"/>
    </row>
    <row r="14" spans="2:42" ht="14.25" customHeight="1">
      <c r="B14" s="60"/>
      <c r="C14" s="87"/>
      <c r="D14" s="800"/>
      <c r="E14" s="60"/>
      <c r="F14" s="60"/>
      <c r="G14" s="801" t="s">
        <v>678</v>
      </c>
      <c r="H14" s="276"/>
      <c r="I14" s="276" t="s">
        <v>209</v>
      </c>
      <c r="J14" s="276"/>
      <c r="K14" s="276"/>
      <c r="L14" s="276"/>
      <c r="M14" s="276"/>
      <c r="N14" s="276"/>
      <c r="O14" s="276"/>
      <c r="P14" s="276"/>
      <c r="Q14" s="276"/>
      <c r="R14" s="276"/>
      <c r="S14" s="276"/>
      <c r="T14" s="276"/>
      <c r="U14" s="276"/>
      <c r="V14" s="276"/>
      <c r="W14" s="276"/>
      <c r="X14" s="276"/>
      <c r="Y14" s="276"/>
      <c r="Z14" s="276"/>
      <c r="AA14" s="276"/>
      <c r="AB14" s="276"/>
      <c r="AC14" s="276"/>
      <c r="AD14" s="276"/>
      <c r="AE14" s="60"/>
      <c r="AF14" s="60"/>
      <c r="AG14" s="60"/>
      <c r="AH14" s="60"/>
      <c r="AI14" s="60"/>
      <c r="AJ14" s="60"/>
      <c r="AK14" s="60"/>
      <c r="AL14" s="60"/>
      <c r="AM14" s="60"/>
      <c r="AN14" s="60"/>
      <c r="AO14" s="60"/>
      <c r="AP14" s="89"/>
    </row>
    <row r="15" spans="2:42" ht="14.25" customHeight="1">
      <c r="B15" s="60"/>
      <c r="C15" s="87"/>
      <c r="D15" s="800"/>
      <c r="E15" s="60"/>
      <c r="F15" s="60"/>
      <c r="G15" s="276"/>
      <c r="H15" s="276"/>
      <c r="I15" s="276" t="s">
        <v>170</v>
      </c>
      <c r="J15" s="276"/>
      <c r="K15" s="276"/>
      <c r="L15" s="276"/>
      <c r="M15" s="276"/>
      <c r="N15" s="276"/>
      <c r="O15" s="276"/>
      <c r="P15" s="276"/>
      <c r="Q15" s="276"/>
      <c r="R15" s="276"/>
      <c r="S15" s="276"/>
      <c r="T15" s="276"/>
      <c r="U15" s="276"/>
      <c r="V15" s="276"/>
      <c r="W15" s="276"/>
      <c r="X15" s="276"/>
      <c r="Y15" s="276"/>
      <c r="Z15" s="276"/>
      <c r="AA15" s="276"/>
      <c r="AB15" s="276"/>
      <c r="AC15" s="276"/>
      <c r="AD15" s="276"/>
      <c r="AE15" s="60"/>
      <c r="AF15" s="60"/>
      <c r="AG15" s="60"/>
      <c r="AH15" s="60"/>
      <c r="AI15" s="60"/>
      <c r="AJ15" s="60"/>
      <c r="AK15" s="60"/>
      <c r="AL15" s="60"/>
      <c r="AM15" s="60"/>
      <c r="AN15" s="60"/>
      <c r="AO15" s="60"/>
      <c r="AP15" s="89"/>
    </row>
    <row r="16" spans="2:42" ht="13.5" customHeight="1">
      <c r="B16" s="60"/>
      <c r="C16" s="87"/>
      <c r="D16" s="800"/>
      <c r="E16" s="60"/>
      <c r="F16" s="60"/>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60"/>
      <c r="AF16" s="60"/>
      <c r="AG16" s="60"/>
      <c r="AH16" s="60"/>
      <c r="AI16" s="60"/>
      <c r="AJ16" s="60"/>
      <c r="AK16" s="60"/>
      <c r="AL16" s="60"/>
      <c r="AM16" s="60"/>
      <c r="AN16" s="60"/>
      <c r="AO16" s="60"/>
      <c r="AP16" s="89"/>
    </row>
    <row r="17" spans="2:42" ht="14.25" customHeight="1">
      <c r="B17" s="60"/>
      <c r="C17" s="87"/>
      <c r="D17" s="800"/>
      <c r="E17" s="60"/>
      <c r="F17" s="60"/>
      <c r="G17" s="801" t="s">
        <v>923</v>
      </c>
      <c r="H17" s="276"/>
      <c r="I17" s="276" t="s">
        <v>210</v>
      </c>
      <c r="J17" s="276"/>
      <c r="K17" s="276"/>
      <c r="L17" s="276"/>
      <c r="M17" s="276"/>
      <c r="N17" s="276"/>
      <c r="O17" s="276"/>
      <c r="P17" s="276"/>
      <c r="Q17" s="276"/>
      <c r="R17" s="276"/>
      <c r="S17" s="276"/>
      <c r="T17" s="276"/>
      <c r="U17" s="276"/>
      <c r="V17" s="276"/>
      <c r="W17" s="276"/>
      <c r="X17" s="276"/>
      <c r="Y17" s="276"/>
      <c r="Z17" s="276"/>
      <c r="AA17" s="276"/>
      <c r="AB17" s="276"/>
      <c r="AC17" s="276"/>
      <c r="AD17" s="276"/>
      <c r="AE17" s="60"/>
      <c r="AF17" s="60"/>
      <c r="AG17" s="60"/>
      <c r="AH17" s="60"/>
      <c r="AI17" s="60"/>
      <c r="AJ17" s="60"/>
      <c r="AK17" s="60"/>
      <c r="AL17" s="60"/>
      <c r="AM17" s="60"/>
      <c r="AN17" s="60"/>
      <c r="AO17" s="60"/>
      <c r="AP17" s="89"/>
    </row>
    <row r="18" spans="2:42" ht="13.5" customHeight="1">
      <c r="B18" s="60"/>
      <c r="C18" s="87"/>
      <c r="D18" s="800"/>
      <c r="E18" s="60"/>
      <c r="F18" s="60"/>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60"/>
      <c r="AF18" s="60"/>
      <c r="AG18" s="60"/>
      <c r="AH18" s="60"/>
      <c r="AI18" s="60"/>
      <c r="AJ18" s="60"/>
      <c r="AK18" s="60"/>
      <c r="AL18" s="60"/>
      <c r="AM18" s="60"/>
      <c r="AN18" s="60"/>
      <c r="AO18" s="60"/>
      <c r="AP18" s="89"/>
    </row>
    <row r="19" spans="2:42" ht="14.25" customHeight="1">
      <c r="B19" s="60"/>
      <c r="C19" s="87"/>
      <c r="D19" s="800"/>
      <c r="E19" s="60"/>
      <c r="F19" s="60"/>
      <c r="G19" s="801" t="s">
        <v>924</v>
      </c>
      <c r="H19" s="276"/>
      <c r="I19" s="276" t="s">
        <v>211</v>
      </c>
      <c r="J19" s="276"/>
      <c r="K19" s="276"/>
      <c r="L19" s="276"/>
      <c r="M19" s="276"/>
      <c r="N19" s="276"/>
      <c r="O19" s="276"/>
      <c r="P19" s="276"/>
      <c r="Q19" s="276"/>
      <c r="R19" s="276"/>
      <c r="S19" s="276"/>
      <c r="T19" s="276"/>
      <c r="U19" s="276"/>
      <c r="V19" s="276"/>
      <c r="W19" s="276"/>
      <c r="X19" s="276"/>
      <c r="Y19" s="276"/>
      <c r="Z19" s="276"/>
      <c r="AA19" s="276"/>
      <c r="AB19" s="276"/>
      <c r="AC19" s="276"/>
      <c r="AD19" s="276"/>
      <c r="AE19" s="60"/>
      <c r="AF19" s="60"/>
      <c r="AG19" s="60"/>
      <c r="AH19" s="60"/>
      <c r="AI19" s="60"/>
      <c r="AJ19" s="60"/>
      <c r="AK19" s="60"/>
      <c r="AL19" s="60"/>
      <c r="AM19" s="60"/>
      <c r="AN19" s="60"/>
      <c r="AO19" s="60"/>
      <c r="AP19" s="89"/>
    </row>
    <row r="20" spans="2:42" ht="13.5" customHeight="1">
      <c r="B20" s="60"/>
      <c r="C20" s="87"/>
      <c r="D20" s="800"/>
      <c r="E20" s="60"/>
      <c r="F20" s="60"/>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60"/>
      <c r="AF20" s="60"/>
      <c r="AG20" s="60"/>
      <c r="AH20" s="60"/>
      <c r="AI20" s="60"/>
      <c r="AJ20" s="60"/>
      <c r="AK20" s="60"/>
      <c r="AL20" s="60"/>
      <c r="AM20" s="60"/>
      <c r="AN20" s="60"/>
      <c r="AO20" s="60"/>
      <c r="AP20" s="89"/>
    </row>
    <row r="21" spans="2:42" ht="14.25" customHeight="1">
      <c r="B21" s="60"/>
      <c r="C21" s="87"/>
      <c r="D21" s="800"/>
      <c r="E21" s="60"/>
      <c r="F21" s="60"/>
      <c r="G21" s="801" t="s">
        <v>925</v>
      </c>
      <c r="H21" s="276"/>
      <c r="I21" s="276" t="s">
        <v>212</v>
      </c>
      <c r="J21" s="276"/>
      <c r="K21" s="276"/>
      <c r="L21" s="276"/>
      <c r="M21" s="276"/>
      <c r="N21" s="276"/>
      <c r="O21" s="276"/>
      <c r="P21" s="276"/>
      <c r="Q21" s="276"/>
      <c r="R21" s="276"/>
      <c r="S21" s="276"/>
      <c r="T21" s="276"/>
      <c r="U21" s="276"/>
      <c r="V21" s="276"/>
      <c r="W21" s="276"/>
      <c r="X21" s="276"/>
      <c r="Y21" s="276"/>
      <c r="Z21" s="276"/>
      <c r="AA21" s="276"/>
      <c r="AB21" s="276"/>
      <c r="AC21" s="276"/>
      <c r="AD21" s="276"/>
      <c r="AE21" s="60"/>
      <c r="AF21" s="60"/>
      <c r="AG21" s="60"/>
      <c r="AH21" s="60"/>
      <c r="AI21" s="60"/>
      <c r="AJ21" s="60"/>
      <c r="AK21" s="60"/>
      <c r="AL21" s="60"/>
      <c r="AM21" s="60"/>
      <c r="AN21" s="60"/>
      <c r="AO21" s="60"/>
      <c r="AP21" s="89"/>
    </row>
    <row r="22" spans="2:42" ht="14.25" customHeight="1">
      <c r="B22" s="60"/>
      <c r="C22" s="87"/>
      <c r="D22" s="800"/>
      <c r="E22" s="60"/>
      <c r="F22" s="60"/>
      <c r="G22" s="276"/>
      <c r="H22" s="276"/>
      <c r="I22" s="276" t="s">
        <v>171</v>
      </c>
      <c r="J22" s="276"/>
      <c r="K22" s="276"/>
      <c r="L22" s="276"/>
      <c r="M22" s="276"/>
      <c r="N22" s="276"/>
      <c r="O22" s="276"/>
      <c r="P22" s="276"/>
      <c r="Q22" s="276"/>
      <c r="R22" s="276"/>
      <c r="S22" s="276"/>
      <c r="T22" s="276"/>
      <c r="U22" s="276"/>
      <c r="V22" s="276"/>
      <c r="W22" s="276"/>
      <c r="X22" s="276"/>
      <c r="Y22" s="276"/>
      <c r="Z22" s="276"/>
      <c r="AA22" s="276"/>
      <c r="AB22" s="276"/>
      <c r="AC22" s="276"/>
      <c r="AD22" s="276"/>
      <c r="AE22" s="60"/>
      <c r="AF22" s="60"/>
      <c r="AG22" s="60"/>
      <c r="AH22" s="60"/>
      <c r="AI22" s="60"/>
      <c r="AJ22" s="60"/>
      <c r="AK22" s="60"/>
      <c r="AL22" s="60"/>
      <c r="AM22" s="60"/>
      <c r="AN22" s="60"/>
      <c r="AO22" s="60"/>
      <c r="AP22" s="89"/>
    </row>
    <row r="23" spans="2:42" ht="13.5" customHeight="1">
      <c r="B23" s="60"/>
      <c r="C23" s="87"/>
      <c r="D23" s="800"/>
      <c r="E23" s="60"/>
      <c r="F23" s="60"/>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60"/>
      <c r="AF23" s="60"/>
      <c r="AG23" s="60"/>
      <c r="AH23" s="60"/>
      <c r="AI23" s="60"/>
      <c r="AJ23" s="60"/>
      <c r="AK23" s="60"/>
      <c r="AL23" s="60"/>
      <c r="AM23" s="60"/>
      <c r="AN23" s="60"/>
      <c r="AO23" s="60"/>
      <c r="AP23" s="89"/>
    </row>
    <row r="24" spans="2:42" ht="14.25" customHeight="1">
      <c r="B24" s="60"/>
      <c r="C24" s="87"/>
      <c r="D24" s="800"/>
      <c r="E24" s="60"/>
      <c r="F24" s="60"/>
      <c r="G24" s="801" t="s">
        <v>683</v>
      </c>
      <c r="H24" s="276"/>
      <c r="I24" s="276" t="s">
        <v>213</v>
      </c>
      <c r="J24" s="276"/>
      <c r="K24" s="276"/>
      <c r="L24" s="276"/>
      <c r="M24" s="276"/>
      <c r="N24" s="276"/>
      <c r="O24" s="276"/>
      <c r="P24" s="276"/>
      <c r="Q24" s="276"/>
      <c r="R24" s="276"/>
      <c r="S24" s="276"/>
      <c r="T24" s="276"/>
      <c r="U24" s="276"/>
      <c r="V24" s="276"/>
      <c r="W24" s="276"/>
      <c r="X24" s="276"/>
      <c r="Y24" s="276"/>
      <c r="Z24" s="276"/>
      <c r="AA24" s="276"/>
      <c r="AB24" s="276"/>
      <c r="AC24" s="276"/>
      <c r="AD24" s="276"/>
      <c r="AE24" s="60"/>
      <c r="AF24" s="60"/>
      <c r="AG24" s="60"/>
      <c r="AH24" s="60"/>
      <c r="AI24" s="60"/>
      <c r="AJ24" s="60"/>
      <c r="AK24" s="60"/>
      <c r="AL24" s="60"/>
      <c r="AM24" s="60"/>
      <c r="AN24" s="60"/>
      <c r="AO24" s="60"/>
      <c r="AP24" s="89"/>
    </row>
    <row r="25" spans="2:42" ht="13.5" customHeight="1">
      <c r="B25" s="60"/>
      <c r="C25" s="87"/>
      <c r="D25" s="800"/>
      <c r="E25" s="60"/>
      <c r="F25" s="60"/>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60"/>
      <c r="AF25" s="60"/>
      <c r="AG25" s="60"/>
      <c r="AH25" s="60"/>
      <c r="AI25" s="60"/>
      <c r="AJ25" s="60"/>
      <c r="AK25" s="60"/>
      <c r="AL25" s="60"/>
      <c r="AM25" s="60"/>
      <c r="AN25" s="60"/>
      <c r="AO25" s="60"/>
      <c r="AP25" s="89"/>
    </row>
    <row r="26" spans="2:42" ht="14.25" customHeight="1">
      <c r="B26" s="60"/>
      <c r="C26" s="87"/>
      <c r="D26" s="800"/>
      <c r="E26" s="60"/>
      <c r="F26" s="60"/>
      <c r="G26" s="801" t="s">
        <v>926</v>
      </c>
      <c r="H26" s="276"/>
      <c r="I26" s="276" t="s">
        <v>788</v>
      </c>
      <c r="J26" s="276"/>
      <c r="K26" s="276"/>
      <c r="L26" s="276"/>
      <c r="M26" s="276"/>
      <c r="N26" s="276"/>
      <c r="O26" s="276"/>
      <c r="P26" s="276"/>
      <c r="Q26" s="276"/>
      <c r="R26" s="276"/>
      <c r="S26" s="276"/>
      <c r="T26" s="276"/>
      <c r="U26" s="276"/>
      <c r="V26" s="276"/>
      <c r="W26" s="276"/>
      <c r="X26" s="276"/>
      <c r="Y26" s="276"/>
      <c r="Z26" s="276"/>
      <c r="AA26" s="276"/>
      <c r="AB26" s="276"/>
      <c r="AC26" s="276"/>
      <c r="AD26" s="276"/>
      <c r="AE26" s="60"/>
      <c r="AF26" s="60"/>
      <c r="AG26" s="60"/>
      <c r="AH26" s="60"/>
      <c r="AI26" s="60"/>
      <c r="AJ26" s="60"/>
      <c r="AK26" s="60"/>
      <c r="AL26" s="60"/>
      <c r="AM26" s="60"/>
      <c r="AN26" s="60"/>
      <c r="AO26" s="60"/>
      <c r="AP26" s="89"/>
    </row>
    <row r="27" spans="2:42" ht="14.25" customHeight="1">
      <c r="B27" s="60"/>
      <c r="C27" s="87"/>
      <c r="D27" s="800"/>
      <c r="E27" s="60"/>
      <c r="F27" s="60"/>
      <c r="G27" s="276"/>
      <c r="H27" s="276"/>
      <c r="I27" s="276" t="s">
        <v>789</v>
      </c>
      <c r="J27" s="276"/>
      <c r="K27" s="276"/>
      <c r="L27" s="276"/>
      <c r="M27" s="276"/>
      <c r="N27" s="276"/>
      <c r="O27" s="276"/>
      <c r="P27" s="276"/>
      <c r="Q27" s="276"/>
      <c r="R27" s="276"/>
      <c r="S27" s="276"/>
      <c r="T27" s="276"/>
      <c r="U27" s="276"/>
      <c r="V27" s="276"/>
      <c r="W27" s="276"/>
      <c r="X27" s="276"/>
      <c r="Y27" s="276"/>
      <c r="Z27" s="276"/>
      <c r="AA27" s="276"/>
      <c r="AB27" s="276"/>
      <c r="AC27" s="276"/>
      <c r="AD27" s="276"/>
      <c r="AE27" s="60"/>
      <c r="AF27" s="60"/>
      <c r="AG27" s="60"/>
      <c r="AH27" s="60"/>
      <c r="AI27" s="60"/>
      <c r="AJ27" s="60"/>
      <c r="AK27" s="60"/>
      <c r="AL27" s="60"/>
      <c r="AM27" s="60"/>
      <c r="AN27" s="60"/>
      <c r="AO27" s="60"/>
      <c r="AP27" s="89"/>
    </row>
    <row r="28" spans="2:42" ht="13.5" customHeight="1">
      <c r="B28" s="60"/>
      <c r="C28" s="87"/>
      <c r="D28" s="800"/>
      <c r="E28" s="60"/>
      <c r="F28" s="60"/>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60"/>
      <c r="AF28" s="60"/>
      <c r="AG28" s="60"/>
      <c r="AH28" s="60"/>
      <c r="AI28" s="60"/>
      <c r="AJ28" s="60"/>
      <c r="AK28" s="60"/>
      <c r="AL28" s="60"/>
      <c r="AM28" s="60"/>
      <c r="AN28" s="60"/>
      <c r="AO28" s="60"/>
      <c r="AP28" s="89"/>
    </row>
    <row r="29" spans="2:42" ht="13.5" customHeight="1">
      <c r="B29" s="60"/>
      <c r="C29" s="87"/>
      <c r="D29" s="800"/>
      <c r="E29" s="60"/>
      <c r="F29" s="60"/>
      <c r="G29" s="801" t="s">
        <v>927</v>
      </c>
      <c r="H29" s="276"/>
      <c r="I29" s="276" t="s">
        <v>786</v>
      </c>
      <c r="J29" s="276"/>
      <c r="K29" s="276"/>
      <c r="L29" s="276"/>
      <c r="M29" s="276"/>
      <c r="N29" s="276"/>
      <c r="O29" s="276"/>
      <c r="P29" s="276"/>
      <c r="Q29" s="276"/>
      <c r="R29" s="276"/>
      <c r="S29" s="276"/>
      <c r="T29" s="276"/>
      <c r="U29" s="276"/>
      <c r="V29" s="276"/>
      <c r="W29" s="276"/>
      <c r="X29" s="276"/>
      <c r="Y29" s="276"/>
      <c r="Z29" s="276"/>
      <c r="AA29" s="276"/>
      <c r="AB29" s="276"/>
      <c r="AC29" s="276"/>
      <c r="AD29" s="276"/>
      <c r="AE29" s="60"/>
      <c r="AF29" s="60"/>
      <c r="AG29" s="60"/>
      <c r="AH29" s="60"/>
      <c r="AI29" s="60"/>
      <c r="AJ29" s="60"/>
      <c r="AK29" s="60"/>
      <c r="AL29" s="60"/>
      <c r="AM29" s="60"/>
      <c r="AN29" s="60"/>
      <c r="AO29" s="60"/>
      <c r="AP29" s="89"/>
    </row>
    <row r="30" spans="2:42" ht="13.5" customHeight="1">
      <c r="B30" s="60"/>
      <c r="C30" s="87"/>
      <c r="D30" s="800"/>
      <c r="E30" s="60"/>
      <c r="F30" s="60"/>
      <c r="G30" s="276"/>
      <c r="H30" s="276"/>
      <c r="I30" s="276" t="s">
        <v>787</v>
      </c>
      <c r="J30" s="276"/>
      <c r="K30" s="276"/>
      <c r="L30" s="276"/>
      <c r="M30" s="276"/>
      <c r="N30" s="276"/>
      <c r="O30" s="276"/>
      <c r="P30" s="276"/>
      <c r="Q30" s="276"/>
      <c r="R30" s="276"/>
      <c r="S30" s="276"/>
      <c r="T30" s="276"/>
      <c r="U30" s="276"/>
      <c r="V30" s="276"/>
      <c r="W30" s="276"/>
      <c r="X30" s="276"/>
      <c r="Y30" s="276"/>
      <c r="Z30" s="276"/>
      <c r="AA30" s="276"/>
      <c r="AB30" s="276"/>
      <c r="AC30" s="276"/>
      <c r="AD30" s="276"/>
      <c r="AE30" s="60"/>
      <c r="AF30" s="60"/>
      <c r="AG30" s="60"/>
      <c r="AH30" s="60"/>
      <c r="AI30" s="60"/>
      <c r="AJ30" s="60"/>
      <c r="AK30" s="60"/>
      <c r="AL30" s="60"/>
      <c r="AM30" s="60"/>
      <c r="AN30" s="60"/>
      <c r="AO30" s="60"/>
      <c r="AP30" s="89"/>
    </row>
    <row r="31" spans="2:42" ht="13.5" customHeight="1">
      <c r="B31" s="60"/>
      <c r="C31" s="87"/>
      <c r="D31" s="800"/>
      <c r="E31" s="60"/>
      <c r="F31" s="60"/>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60"/>
      <c r="AF31" s="60"/>
      <c r="AG31" s="60"/>
      <c r="AH31" s="60"/>
      <c r="AI31" s="60"/>
      <c r="AJ31" s="60"/>
      <c r="AK31" s="60"/>
      <c r="AL31" s="60"/>
      <c r="AM31" s="60"/>
      <c r="AN31" s="60"/>
      <c r="AO31" s="60"/>
      <c r="AP31" s="89"/>
    </row>
    <row r="32" spans="2:42" ht="14.25" customHeight="1">
      <c r="B32" s="60"/>
      <c r="C32" s="87"/>
      <c r="D32" s="800"/>
      <c r="E32" s="60"/>
      <c r="F32" s="60"/>
      <c r="G32" s="801" t="s">
        <v>928</v>
      </c>
      <c r="H32" s="276"/>
      <c r="I32" s="276" t="s">
        <v>172</v>
      </c>
      <c r="J32" s="276"/>
      <c r="K32" s="276"/>
      <c r="L32" s="276"/>
      <c r="M32" s="276"/>
      <c r="N32" s="276"/>
      <c r="O32" s="276"/>
      <c r="P32" s="276"/>
      <c r="Q32" s="276"/>
      <c r="R32" s="276"/>
      <c r="S32" s="276"/>
      <c r="T32" s="276"/>
      <c r="U32" s="276"/>
      <c r="V32" s="276"/>
      <c r="W32" s="276"/>
      <c r="X32" s="276"/>
      <c r="Y32" s="276"/>
      <c r="Z32" s="276"/>
      <c r="AA32" s="276"/>
      <c r="AB32" s="276"/>
      <c r="AC32" s="276"/>
      <c r="AD32" s="276"/>
      <c r="AE32" s="60"/>
      <c r="AF32" s="60"/>
      <c r="AG32" s="60"/>
      <c r="AH32" s="60"/>
      <c r="AI32" s="60"/>
      <c r="AJ32" s="60"/>
      <c r="AK32" s="60"/>
      <c r="AL32" s="60"/>
      <c r="AM32" s="60"/>
      <c r="AN32" s="60"/>
      <c r="AO32" s="60"/>
      <c r="AP32" s="89"/>
    </row>
    <row r="33" spans="2:42" ht="13.5" customHeight="1">
      <c r="B33" s="60"/>
      <c r="C33" s="87"/>
      <c r="D33" s="800"/>
      <c r="E33" s="60"/>
      <c r="F33" s="60"/>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60"/>
      <c r="AF33" s="60"/>
      <c r="AG33" s="60"/>
      <c r="AH33" s="60"/>
      <c r="AI33" s="60"/>
      <c r="AJ33" s="60"/>
      <c r="AK33" s="60"/>
      <c r="AL33" s="60"/>
      <c r="AM33" s="60"/>
      <c r="AN33" s="60"/>
      <c r="AO33" s="60"/>
      <c r="AP33" s="89"/>
    </row>
    <row r="34" spans="2:42" ht="14.25" customHeight="1">
      <c r="B34" s="60"/>
      <c r="C34" s="87"/>
      <c r="D34" s="800"/>
      <c r="E34" s="60"/>
      <c r="F34" s="60"/>
      <c r="G34" s="801" t="s">
        <v>776</v>
      </c>
      <c r="H34" s="276"/>
      <c r="I34" s="276" t="str">
        <f>"The municipality will not apply for Extraordinary Aid for "&amp;+'sheet 1'!BX1&amp;+"."</f>
        <v>The municipality will not apply for Extraordinary Aid for 2014.</v>
      </c>
      <c r="J34" s="276"/>
      <c r="K34" s="276"/>
      <c r="L34" s="276"/>
      <c r="M34" s="276"/>
      <c r="N34" s="276"/>
      <c r="O34" s="276"/>
      <c r="P34" s="276"/>
      <c r="Q34" s="276"/>
      <c r="R34" s="276"/>
      <c r="S34" s="276"/>
      <c r="T34" s="276"/>
      <c r="U34" s="276"/>
      <c r="V34" s="276"/>
      <c r="W34" s="276"/>
      <c r="X34" s="276"/>
      <c r="Y34" s="276"/>
      <c r="Z34" s="276"/>
      <c r="AA34" s="276"/>
      <c r="AB34" s="276"/>
      <c r="AC34" s="276"/>
      <c r="AD34" s="276"/>
      <c r="AE34" s="60"/>
      <c r="AF34" s="60"/>
      <c r="AG34" s="60"/>
      <c r="AH34" s="60"/>
      <c r="AI34" s="60"/>
      <c r="AJ34" s="60"/>
      <c r="AK34" s="60"/>
      <c r="AL34" s="60"/>
      <c r="AM34" s="60"/>
      <c r="AN34" s="60"/>
      <c r="AO34" s="60"/>
      <c r="AP34" s="89"/>
    </row>
    <row r="35" spans="2:42" ht="15" customHeight="1">
      <c r="B35" s="60"/>
      <c r="C35" s="87"/>
      <c r="D35" s="800"/>
      <c r="E35" s="60"/>
      <c r="F35" s="60"/>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60"/>
      <c r="AF35" s="60"/>
      <c r="AG35" s="60"/>
      <c r="AH35" s="60"/>
      <c r="AI35" s="60"/>
      <c r="AJ35" s="60"/>
      <c r="AK35" s="60"/>
      <c r="AL35" s="60"/>
      <c r="AM35" s="60"/>
      <c r="AN35" s="60"/>
      <c r="AO35" s="60"/>
      <c r="AP35" s="89"/>
    </row>
    <row r="36" spans="2:42" ht="14.25" customHeight="1">
      <c r="B36" s="60"/>
      <c r="C36" s="87"/>
      <c r="D36" s="800"/>
      <c r="E36" s="60"/>
      <c r="F36" s="60"/>
      <c r="G36" s="276" t="s">
        <v>214</v>
      </c>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60"/>
      <c r="AF36" s="60"/>
      <c r="AG36" s="60"/>
      <c r="AH36" s="60"/>
      <c r="AI36" s="60"/>
      <c r="AJ36" s="60"/>
      <c r="AK36" s="60"/>
      <c r="AL36" s="60"/>
      <c r="AM36" s="60"/>
      <c r="AN36" s="60"/>
      <c r="AO36" s="60"/>
      <c r="AP36" s="89"/>
    </row>
    <row r="37" spans="2:42" ht="14.25" customHeight="1">
      <c r="B37" s="60"/>
      <c r="C37" s="87"/>
      <c r="D37" s="800"/>
      <c r="E37" s="60"/>
      <c r="F37" s="60"/>
      <c r="G37" s="802" t="s">
        <v>215</v>
      </c>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60"/>
      <c r="AF37" s="60"/>
      <c r="AG37" s="60"/>
      <c r="AH37" s="60"/>
      <c r="AI37" s="60"/>
      <c r="AJ37" s="60"/>
      <c r="AK37" s="60"/>
      <c r="AL37" s="60"/>
      <c r="AM37" s="60"/>
      <c r="AN37" s="60"/>
      <c r="AO37" s="60"/>
      <c r="AP37" s="89"/>
    </row>
    <row r="38" spans="2:42" ht="14.25" customHeight="1">
      <c r="B38" s="60"/>
      <c r="C38" s="87"/>
      <c r="D38" s="800"/>
      <c r="E38" s="60"/>
      <c r="F38" s="60"/>
      <c r="G38" s="276" t="s">
        <v>173</v>
      </c>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60"/>
      <c r="AF38" s="60"/>
      <c r="AG38" s="60"/>
      <c r="AH38" s="60"/>
      <c r="AI38" s="60"/>
      <c r="AJ38" s="60"/>
      <c r="AK38" s="60"/>
      <c r="AL38" s="60"/>
      <c r="AM38" s="60"/>
      <c r="AN38" s="60"/>
      <c r="AO38" s="60"/>
      <c r="AP38" s="89"/>
    </row>
    <row r="39" spans="2:42" ht="15" customHeight="1">
      <c r="B39" s="60"/>
      <c r="C39" s="87"/>
      <c r="D39" s="800"/>
      <c r="E39" s="60"/>
      <c r="F39" s="60"/>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60"/>
      <c r="AF39" s="60"/>
      <c r="AG39" s="60"/>
      <c r="AH39" s="60"/>
      <c r="AI39" s="60"/>
      <c r="AJ39" s="60"/>
      <c r="AK39" s="60"/>
      <c r="AL39" s="60"/>
      <c r="AM39" s="60"/>
      <c r="AN39" s="60"/>
      <c r="AO39" s="60"/>
      <c r="AP39" s="89"/>
    </row>
    <row r="40" spans="2:42" ht="14.25" customHeight="1">
      <c r="B40" s="60"/>
      <c r="C40" s="87"/>
      <c r="D40" s="800"/>
      <c r="E40" s="60"/>
      <c r="F40" s="60"/>
      <c r="G40" s="276" t="s">
        <v>174</v>
      </c>
      <c r="H40" s="276"/>
      <c r="I40" s="276"/>
      <c r="J40" s="276"/>
      <c r="K40" s="276"/>
      <c r="L40" s="276"/>
      <c r="M40" s="276"/>
      <c r="N40" s="276"/>
      <c r="O40" s="276"/>
      <c r="P40" s="276"/>
      <c r="Q40" s="306" t="s">
        <v>260</v>
      </c>
      <c r="R40" s="306"/>
      <c r="S40" s="306"/>
      <c r="T40" s="306"/>
      <c r="U40" s="306"/>
      <c r="V40" s="306"/>
      <c r="W40" s="306"/>
      <c r="X40" s="306"/>
      <c r="Y40" s="306"/>
      <c r="Z40" s="306"/>
      <c r="AA40" s="306"/>
      <c r="AB40" s="306"/>
      <c r="AC40" s="306"/>
      <c r="AD40" s="306"/>
      <c r="AE40" s="58"/>
      <c r="AF40" s="58"/>
      <c r="AG40" s="58"/>
      <c r="AH40" s="58"/>
      <c r="AI40" s="58"/>
      <c r="AJ40" s="58"/>
      <c r="AK40" s="60"/>
      <c r="AL40" s="60"/>
      <c r="AM40" s="60"/>
      <c r="AN40" s="60"/>
      <c r="AO40" s="60"/>
      <c r="AP40" s="89"/>
    </row>
    <row r="41" spans="2:42" ht="12" customHeight="1">
      <c r="B41" s="60"/>
      <c r="C41" s="87"/>
      <c r="D41" s="800"/>
      <c r="E41" s="60"/>
      <c r="F41" s="60"/>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60"/>
      <c r="AF41" s="60"/>
      <c r="AG41" s="60"/>
      <c r="AH41" s="60"/>
      <c r="AI41" s="60"/>
      <c r="AJ41" s="60"/>
      <c r="AK41" s="60"/>
      <c r="AL41" s="60"/>
      <c r="AM41" s="60"/>
      <c r="AN41" s="60"/>
      <c r="AO41" s="60"/>
      <c r="AP41" s="89"/>
    </row>
    <row r="42" spans="2:42" ht="14.25" customHeight="1">
      <c r="B42" s="60"/>
      <c r="C42" s="87"/>
      <c r="D42" s="800"/>
      <c r="E42" s="60"/>
      <c r="F42" s="60"/>
      <c r="G42" s="276" t="s">
        <v>175</v>
      </c>
      <c r="H42" s="276"/>
      <c r="I42" s="276"/>
      <c r="J42" s="276"/>
      <c r="K42" s="276"/>
      <c r="L42" s="276"/>
      <c r="M42" s="276"/>
      <c r="N42" s="276"/>
      <c r="O42" s="276"/>
      <c r="P42" s="276"/>
      <c r="Q42" s="306" t="str">
        <f>'sheet 1'!Q46:AL46</f>
        <v>D. TIMOTHY ROBERTS</v>
      </c>
      <c r="R42" s="306"/>
      <c r="S42" s="306"/>
      <c r="T42" s="306"/>
      <c r="U42" s="306"/>
      <c r="V42" s="306"/>
      <c r="W42" s="306"/>
      <c r="X42" s="306"/>
      <c r="Y42" s="306"/>
      <c r="Z42" s="306"/>
      <c r="AA42" s="306"/>
      <c r="AB42" s="306"/>
      <c r="AC42" s="306"/>
      <c r="AD42" s="306"/>
      <c r="AE42" s="58"/>
      <c r="AF42" s="58"/>
      <c r="AG42" s="58"/>
      <c r="AH42" s="58"/>
      <c r="AI42" s="58"/>
      <c r="AJ42" s="58"/>
      <c r="AK42" s="60"/>
      <c r="AL42" s="60"/>
      <c r="AM42" s="60"/>
      <c r="AN42" s="60"/>
      <c r="AO42" s="60"/>
      <c r="AP42" s="89"/>
    </row>
    <row r="43" spans="2:42" ht="13.5" customHeight="1">
      <c r="B43" s="60"/>
      <c r="C43" s="87"/>
      <c r="D43" s="800"/>
      <c r="E43" s="60"/>
      <c r="F43" s="60"/>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60"/>
      <c r="AF43" s="60"/>
      <c r="AG43" s="60"/>
      <c r="AH43" s="60"/>
      <c r="AI43" s="60"/>
      <c r="AJ43" s="60"/>
      <c r="AK43" s="60"/>
      <c r="AL43" s="60"/>
      <c r="AM43" s="60"/>
      <c r="AN43" s="60"/>
      <c r="AO43" s="60"/>
      <c r="AP43" s="89"/>
    </row>
    <row r="44" spans="2:61" ht="18" customHeight="1">
      <c r="B44" s="60"/>
      <c r="C44" s="87"/>
      <c r="D44" s="60"/>
      <c r="E44" s="60"/>
      <c r="F44" s="60"/>
      <c r="G44" s="276" t="s">
        <v>328</v>
      </c>
      <c r="H44" s="276"/>
      <c r="I44" s="276"/>
      <c r="J44" s="276"/>
      <c r="K44" s="276"/>
      <c r="L44" s="276"/>
      <c r="M44" s="276"/>
      <c r="N44" s="276"/>
      <c r="O44" s="276"/>
      <c r="P44" s="276"/>
      <c r="Q44" s="124"/>
      <c r="R44" s="306"/>
      <c r="S44" s="306"/>
      <c r="T44" s="124" t="s">
        <v>1054</v>
      </c>
      <c r="U44" s="124"/>
      <c r="V44" s="306"/>
      <c r="W44" s="306"/>
      <c r="X44" s="306"/>
      <c r="Y44" s="306"/>
      <c r="Z44" s="306"/>
      <c r="AA44" s="306"/>
      <c r="AB44" s="306"/>
      <c r="AC44" s="306"/>
      <c r="AD44" s="306"/>
      <c r="AE44" s="58"/>
      <c r="AF44" s="58"/>
      <c r="AG44" s="58"/>
      <c r="AH44" s="58"/>
      <c r="AI44" s="58"/>
      <c r="AJ44" s="58"/>
      <c r="AK44" s="60"/>
      <c r="AL44" s="60"/>
      <c r="AM44" s="60"/>
      <c r="AN44" s="60"/>
      <c r="AO44" s="60"/>
      <c r="AP44" s="89"/>
      <c r="BI44" s="124" t="s">
        <v>1054</v>
      </c>
    </row>
    <row r="45" spans="2:42" ht="14.25" customHeight="1">
      <c r="B45" s="60"/>
      <c r="C45" s="87"/>
      <c r="D45" s="60"/>
      <c r="E45" s="60"/>
      <c r="F45" s="60"/>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60"/>
      <c r="AF45" s="60"/>
      <c r="AG45" s="60"/>
      <c r="AH45" s="60"/>
      <c r="AI45" s="60"/>
      <c r="AJ45" s="60"/>
      <c r="AK45" s="60"/>
      <c r="AL45" s="60"/>
      <c r="AM45" s="60"/>
      <c r="AN45" s="60"/>
      <c r="AO45" s="60"/>
      <c r="AP45" s="89"/>
    </row>
    <row r="46" spans="2:42" ht="14.25" customHeight="1">
      <c r="B46" s="60"/>
      <c r="C46" s="87"/>
      <c r="D46" s="60"/>
      <c r="E46" s="60"/>
      <c r="F46" s="60"/>
      <c r="G46" s="276" t="s">
        <v>332</v>
      </c>
      <c r="H46" s="276"/>
      <c r="I46" s="276"/>
      <c r="J46" s="276"/>
      <c r="K46" s="276"/>
      <c r="L46" s="276"/>
      <c r="M46" s="276"/>
      <c r="N46" s="276"/>
      <c r="O46" s="276"/>
      <c r="P46" s="276"/>
      <c r="Q46" s="306"/>
      <c r="R46" s="306"/>
      <c r="S46" s="306"/>
      <c r="T46" s="306"/>
      <c r="U46" s="306"/>
      <c r="V46" s="306"/>
      <c r="W46" s="306"/>
      <c r="X46" s="306"/>
      <c r="Y46" s="306"/>
      <c r="Z46" s="306"/>
      <c r="AA46" s="306"/>
      <c r="AB46" s="306"/>
      <c r="AC46" s="306"/>
      <c r="AD46" s="306"/>
      <c r="AE46" s="58"/>
      <c r="AF46" s="58"/>
      <c r="AG46" s="58"/>
      <c r="AH46" s="58"/>
      <c r="AI46" s="58"/>
      <c r="AJ46" s="58"/>
      <c r="AK46" s="60"/>
      <c r="AL46" s="60"/>
      <c r="AM46" s="60"/>
      <c r="AN46" s="60"/>
      <c r="AO46" s="60"/>
      <c r="AP46" s="89"/>
    </row>
    <row r="47" spans="2:42" ht="14.25" customHeight="1">
      <c r="B47" s="60"/>
      <c r="C47" s="87"/>
      <c r="D47" s="60"/>
      <c r="E47" s="60"/>
      <c r="F47" s="60"/>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60"/>
      <c r="AF47" s="60"/>
      <c r="AG47" s="60"/>
      <c r="AH47" s="60"/>
      <c r="AI47" s="60"/>
      <c r="AJ47" s="60"/>
      <c r="AK47" s="60"/>
      <c r="AL47" s="60"/>
      <c r="AM47" s="60"/>
      <c r="AN47" s="60"/>
      <c r="AO47" s="60"/>
      <c r="AP47" s="89"/>
    </row>
    <row r="48" spans="2:42" ht="14.25" customHeight="1">
      <c r="B48" s="60"/>
      <c r="C48" s="87"/>
      <c r="D48" s="60"/>
      <c r="E48" s="60"/>
      <c r="F48" s="60"/>
      <c r="G48" s="276" t="s">
        <v>333</v>
      </c>
      <c r="H48" s="276"/>
      <c r="I48" s="276"/>
      <c r="J48" s="276"/>
      <c r="K48" s="276"/>
      <c r="L48" s="276"/>
      <c r="M48" s="276"/>
      <c r="N48" s="276"/>
      <c r="O48" s="276"/>
      <c r="P48" s="276"/>
      <c r="Q48" s="306"/>
      <c r="R48" s="306"/>
      <c r="S48" s="306"/>
      <c r="T48" s="306"/>
      <c r="U48" s="306"/>
      <c r="V48" s="306"/>
      <c r="W48" s="306"/>
      <c r="X48" s="306"/>
      <c r="Y48" s="306"/>
      <c r="Z48" s="306"/>
      <c r="AA48" s="306"/>
      <c r="AB48" s="306"/>
      <c r="AC48" s="306"/>
      <c r="AD48" s="306"/>
      <c r="AE48" s="58"/>
      <c r="AF48" s="58"/>
      <c r="AG48" s="58"/>
      <c r="AH48" s="58"/>
      <c r="AI48" s="58"/>
      <c r="AJ48" s="58"/>
      <c r="AK48" s="60"/>
      <c r="AL48" s="60"/>
      <c r="AM48" s="60"/>
      <c r="AN48" s="60"/>
      <c r="AO48" s="60"/>
      <c r="AP48" s="89"/>
    </row>
    <row r="49" spans="2:42" ht="12.75" customHeight="1">
      <c r="B49" s="60"/>
      <c r="C49" s="92"/>
      <c r="D49" s="58"/>
      <c r="E49" s="58"/>
      <c r="F49" s="58"/>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58"/>
      <c r="AF49" s="58"/>
      <c r="AG49" s="58"/>
      <c r="AH49" s="58"/>
      <c r="AI49" s="58"/>
      <c r="AJ49" s="58"/>
      <c r="AK49" s="58"/>
      <c r="AL49" s="58"/>
      <c r="AM49" s="58"/>
      <c r="AN49" s="58"/>
      <c r="AO49" s="58"/>
      <c r="AP49" s="72"/>
    </row>
    <row r="50" spans="2:39" ht="1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row>
    <row r="51" spans="2:42" ht="8.25" customHeight="1">
      <c r="B51" s="60"/>
      <c r="C51" s="795"/>
      <c r="D51" s="797"/>
      <c r="E51" s="797"/>
      <c r="F51" s="797"/>
      <c r="G51" s="797"/>
      <c r="H51" s="797"/>
      <c r="I51" s="797"/>
      <c r="J51" s="797"/>
      <c r="K51" s="797"/>
      <c r="L51" s="797"/>
      <c r="M51" s="797"/>
      <c r="N51" s="817"/>
      <c r="O51" s="817"/>
      <c r="P51" s="817"/>
      <c r="Q51" s="817"/>
      <c r="R51" s="817"/>
      <c r="S51" s="817"/>
      <c r="T51" s="817"/>
      <c r="U51" s="817"/>
      <c r="V51" s="817"/>
      <c r="W51" s="817"/>
      <c r="X51" s="817"/>
      <c r="Y51" s="817"/>
      <c r="Z51" s="817"/>
      <c r="AA51" s="817"/>
      <c r="AB51" s="817"/>
      <c r="AC51" s="817"/>
      <c r="AD51" s="817"/>
      <c r="AE51" s="817"/>
      <c r="AF51" s="817"/>
      <c r="AG51" s="817"/>
      <c r="AH51" s="797"/>
      <c r="AI51" s="797"/>
      <c r="AJ51" s="797"/>
      <c r="AK51" s="797"/>
      <c r="AL51" s="797"/>
      <c r="AM51" s="797"/>
      <c r="AN51" s="797"/>
      <c r="AO51" s="797"/>
      <c r="AP51" s="799"/>
    </row>
    <row r="52" spans="2:42" ht="16.5">
      <c r="B52" s="60"/>
      <c r="C52" s="1002" t="s">
        <v>556</v>
      </c>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4"/>
    </row>
    <row r="53" spans="2:42" ht="15">
      <c r="B53" s="60"/>
      <c r="C53" s="87"/>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89"/>
    </row>
    <row r="54" spans="2:42" ht="15.75">
      <c r="B54" s="60"/>
      <c r="C54" s="87"/>
      <c r="D54" s="60"/>
      <c r="E54" s="60"/>
      <c r="F54" s="60"/>
      <c r="G54" s="276" t="s">
        <v>1096</v>
      </c>
      <c r="H54" s="60"/>
      <c r="I54" s="60"/>
      <c r="J54" s="60"/>
      <c r="K54" s="60"/>
      <c r="L54" s="60"/>
      <c r="M54" s="224"/>
      <c r="N54" s="224"/>
      <c r="O54" s="224"/>
      <c r="P54" s="224"/>
      <c r="Q54" s="224"/>
      <c r="R54" s="224"/>
      <c r="S54" s="224"/>
      <c r="T54" s="224"/>
      <c r="U54" s="224"/>
      <c r="V54" s="224"/>
      <c r="W54" s="224"/>
      <c r="X54" s="224"/>
      <c r="Y54" s="224"/>
      <c r="Z54" s="224"/>
      <c r="AA54" s="224"/>
      <c r="AB54" s="224"/>
      <c r="AC54" s="224"/>
      <c r="AD54" s="224"/>
      <c r="AE54" s="224"/>
      <c r="AF54" s="224"/>
      <c r="AG54" s="224"/>
      <c r="AH54" s="60"/>
      <c r="AI54" s="60"/>
      <c r="AJ54" s="60"/>
      <c r="AK54" s="60"/>
      <c r="AL54" s="60"/>
      <c r="AM54" s="60"/>
      <c r="AN54" s="60"/>
      <c r="AO54" s="60"/>
      <c r="AP54" s="89"/>
    </row>
    <row r="55" spans="2:42" ht="15.75">
      <c r="B55" s="60"/>
      <c r="C55" s="87"/>
      <c r="D55" s="60"/>
      <c r="E55" s="60"/>
      <c r="F55" s="60"/>
      <c r="G55" s="802" t="s">
        <v>790</v>
      </c>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89"/>
    </row>
    <row r="56" spans="2:42" ht="15.75">
      <c r="B56" s="60"/>
      <c r="C56" s="87"/>
      <c r="D56" s="60"/>
      <c r="E56" s="60"/>
      <c r="F56" s="60"/>
      <c r="G56" s="276" t="s">
        <v>791</v>
      </c>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89"/>
    </row>
    <row r="57" spans="2:42" ht="15">
      <c r="B57" s="60"/>
      <c r="C57" s="87"/>
      <c r="D57" s="60"/>
      <c r="E57" s="60"/>
      <c r="F57" s="60"/>
      <c r="G57" s="60"/>
      <c r="H57" s="60"/>
      <c r="I57" s="60"/>
      <c r="J57" s="60"/>
      <c r="K57" s="60"/>
      <c r="L57" s="60"/>
      <c r="M57" s="224"/>
      <c r="N57" s="224"/>
      <c r="O57" s="224"/>
      <c r="P57" s="224"/>
      <c r="Q57" s="224"/>
      <c r="R57" s="224"/>
      <c r="S57" s="224"/>
      <c r="T57" s="224"/>
      <c r="U57" s="224"/>
      <c r="V57" s="224"/>
      <c r="W57" s="224"/>
      <c r="X57" s="224"/>
      <c r="Y57" s="224"/>
      <c r="Z57" s="224"/>
      <c r="AA57" s="224"/>
      <c r="AB57" s="224"/>
      <c r="AC57" s="224"/>
      <c r="AD57" s="224"/>
      <c r="AE57" s="224"/>
      <c r="AF57" s="224"/>
      <c r="AG57" s="224"/>
      <c r="AH57" s="60"/>
      <c r="AI57" s="60"/>
      <c r="AJ57" s="60"/>
      <c r="AK57" s="60"/>
      <c r="AL57" s="60"/>
      <c r="AM57" s="60"/>
      <c r="AN57" s="60"/>
      <c r="AO57" s="60"/>
      <c r="AP57" s="89"/>
    </row>
    <row r="58" spans="2:42" ht="15.75">
      <c r="B58" s="60"/>
      <c r="C58" s="87"/>
      <c r="D58" s="60"/>
      <c r="E58" s="60"/>
      <c r="F58" s="60"/>
      <c r="G58" s="276" t="s">
        <v>174</v>
      </c>
      <c r="H58" s="276"/>
      <c r="I58" s="276"/>
      <c r="J58" s="276"/>
      <c r="K58" s="276"/>
      <c r="L58" s="276"/>
      <c r="M58" s="276"/>
      <c r="N58" s="276"/>
      <c r="O58" s="276"/>
      <c r="P58" s="276"/>
      <c r="Q58" s="306"/>
      <c r="R58" s="306"/>
      <c r="S58" s="306"/>
      <c r="T58" s="306"/>
      <c r="U58" s="306"/>
      <c r="V58" s="306"/>
      <c r="W58" s="306"/>
      <c r="X58" s="306"/>
      <c r="Y58" s="306"/>
      <c r="Z58" s="306"/>
      <c r="AA58" s="306"/>
      <c r="AB58" s="306"/>
      <c r="AC58" s="306"/>
      <c r="AD58" s="306"/>
      <c r="AE58" s="58"/>
      <c r="AF58" s="58"/>
      <c r="AG58" s="58"/>
      <c r="AH58" s="58"/>
      <c r="AI58" s="58"/>
      <c r="AJ58" s="58"/>
      <c r="AK58" s="60"/>
      <c r="AL58" s="60"/>
      <c r="AM58" s="60"/>
      <c r="AN58" s="60"/>
      <c r="AO58" s="60"/>
      <c r="AP58" s="89"/>
    </row>
    <row r="59" spans="2:42" ht="15.75">
      <c r="B59" s="60"/>
      <c r="C59" s="87"/>
      <c r="D59" s="60"/>
      <c r="E59" s="60"/>
      <c r="F59" s="60"/>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60"/>
      <c r="AF59" s="60"/>
      <c r="AG59" s="60"/>
      <c r="AH59" s="60"/>
      <c r="AI59" s="60"/>
      <c r="AJ59" s="60"/>
      <c r="AK59" s="60"/>
      <c r="AL59" s="60"/>
      <c r="AM59" s="60"/>
      <c r="AN59" s="60"/>
      <c r="AO59" s="60"/>
      <c r="AP59" s="89"/>
    </row>
    <row r="60" spans="2:42" ht="15.75">
      <c r="B60" s="60"/>
      <c r="C60" s="87"/>
      <c r="D60" s="60"/>
      <c r="E60" s="60"/>
      <c r="F60" s="60"/>
      <c r="G60" s="276" t="s">
        <v>175</v>
      </c>
      <c r="H60" s="276"/>
      <c r="I60" s="276"/>
      <c r="J60" s="276"/>
      <c r="K60" s="276"/>
      <c r="L60" s="276"/>
      <c r="M60" s="276"/>
      <c r="N60" s="276"/>
      <c r="O60" s="276"/>
      <c r="P60" s="276"/>
      <c r="Q60" s="306"/>
      <c r="R60" s="306"/>
      <c r="S60" s="306"/>
      <c r="T60" s="306"/>
      <c r="U60" s="306"/>
      <c r="V60" s="306"/>
      <c r="W60" s="306"/>
      <c r="X60" s="306"/>
      <c r="Y60" s="306"/>
      <c r="Z60" s="306"/>
      <c r="AA60" s="306"/>
      <c r="AB60" s="306"/>
      <c r="AC60" s="306"/>
      <c r="AD60" s="306"/>
      <c r="AE60" s="58"/>
      <c r="AF60" s="58"/>
      <c r="AG60" s="58"/>
      <c r="AH60" s="58"/>
      <c r="AI60" s="58"/>
      <c r="AJ60" s="58"/>
      <c r="AK60" s="60"/>
      <c r="AL60" s="60"/>
      <c r="AM60" s="60"/>
      <c r="AN60" s="60"/>
      <c r="AO60" s="60"/>
      <c r="AP60" s="89"/>
    </row>
    <row r="61" spans="2:42" ht="15.75">
      <c r="B61" s="60"/>
      <c r="C61" s="87"/>
      <c r="D61" s="60"/>
      <c r="E61" s="60"/>
      <c r="F61" s="60"/>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60"/>
      <c r="AF61" s="60"/>
      <c r="AG61" s="60"/>
      <c r="AH61" s="60"/>
      <c r="AI61" s="60"/>
      <c r="AJ61" s="60"/>
      <c r="AK61" s="60"/>
      <c r="AL61" s="60"/>
      <c r="AM61" s="60"/>
      <c r="AN61" s="60"/>
      <c r="AO61" s="60"/>
      <c r="AP61" s="89"/>
    </row>
    <row r="62" spans="2:42" ht="15.75">
      <c r="B62" s="60"/>
      <c r="C62" s="87"/>
      <c r="D62" s="60"/>
      <c r="E62" s="60"/>
      <c r="F62" s="60"/>
      <c r="G62" s="276" t="s">
        <v>328</v>
      </c>
      <c r="H62" s="276"/>
      <c r="I62" s="276"/>
      <c r="J62" s="276"/>
      <c r="K62" s="276"/>
      <c r="L62" s="276"/>
      <c r="M62" s="276"/>
      <c r="N62" s="276"/>
      <c r="O62" s="276"/>
      <c r="P62" s="276"/>
      <c r="Q62" s="124"/>
      <c r="R62" s="306"/>
      <c r="S62" s="306"/>
      <c r="T62" s="306"/>
      <c r="U62" s="306"/>
      <c r="V62" s="124" t="s">
        <v>145</v>
      </c>
      <c r="W62" s="306"/>
      <c r="X62" s="306"/>
      <c r="Y62" s="306"/>
      <c r="Z62" s="306"/>
      <c r="AA62" s="306"/>
      <c r="AB62" s="306"/>
      <c r="AC62" s="306"/>
      <c r="AD62" s="306"/>
      <c r="AE62" s="58"/>
      <c r="AF62" s="58"/>
      <c r="AG62" s="58"/>
      <c r="AH62" s="58"/>
      <c r="AI62" s="58"/>
      <c r="AJ62" s="58"/>
      <c r="AK62" s="60"/>
      <c r="AL62" s="60"/>
      <c r="AM62" s="60"/>
      <c r="AN62" s="60"/>
      <c r="AO62" s="60"/>
      <c r="AP62" s="89"/>
    </row>
    <row r="63" spans="2:42" ht="15.75">
      <c r="B63" s="60"/>
      <c r="C63" s="87"/>
      <c r="D63" s="60"/>
      <c r="E63" s="60"/>
      <c r="F63" s="60"/>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60"/>
      <c r="AF63" s="60"/>
      <c r="AG63" s="60"/>
      <c r="AH63" s="60"/>
      <c r="AI63" s="60"/>
      <c r="AJ63" s="60"/>
      <c r="AK63" s="60"/>
      <c r="AL63" s="60"/>
      <c r="AM63" s="60"/>
      <c r="AN63" s="60"/>
      <c r="AO63" s="60"/>
      <c r="AP63" s="89"/>
    </row>
    <row r="64" spans="2:42" ht="15.75">
      <c r="B64" s="60"/>
      <c r="C64" s="87"/>
      <c r="D64" s="60"/>
      <c r="E64" s="60"/>
      <c r="F64" s="60"/>
      <c r="G64" s="276" t="s">
        <v>332</v>
      </c>
      <c r="H64" s="276"/>
      <c r="I64" s="276"/>
      <c r="J64" s="276"/>
      <c r="K64" s="276"/>
      <c r="L64" s="276"/>
      <c r="M64" s="276"/>
      <c r="N64" s="276"/>
      <c r="O64" s="276"/>
      <c r="P64" s="276"/>
      <c r="Q64" s="306"/>
      <c r="R64" s="306"/>
      <c r="S64" s="306"/>
      <c r="T64" s="306"/>
      <c r="U64" s="306"/>
      <c r="V64" s="306"/>
      <c r="W64" s="306"/>
      <c r="X64" s="306"/>
      <c r="Y64" s="306"/>
      <c r="Z64" s="306"/>
      <c r="AA64" s="306"/>
      <c r="AB64" s="306"/>
      <c r="AC64" s="306"/>
      <c r="AD64" s="306"/>
      <c r="AE64" s="58"/>
      <c r="AF64" s="58"/>
      <c r="AG64" s="58"/>
      <c r="AH64" s="58"/>
      <c r="AI64" s="58"/>
      <c r="AJ64" s="58"/>
      <c r="AK64" s="60"/>
      <c r="AL64" s="60"/>
      <c r="AM64" s="60"/>
      <c r="AN64" s="60"/>
      <c r="AO64" s="60"/>
      <c r="AP64" s="89"/>
    </row>
    <row r="65" spans="2:42" ht="15.75">
      <c r="B65" s="60"/>
      <c r="C65" s="87"/>
      <c r="D65" s="60"/>
      <c r="E65" s="60"/>
      <c r="F65" s="60"/>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60"/>
      <c r="AF65" s="60"/>
      <c r="AG65" s="60"/>
      <c r="AH65" s="60"/>
      <c r="AI65" s="60"/>
      <c r="AJ65" s="60"/>
      <c r="AK65" s="60"/>
      <c r="AL65" s="60"/>
      <c r="AM65" s="60"/>
      <c r="AN65" s="60"/>
      <c r="AO65" s="60"/>
      <c r="AP65" s="89"/>
    </row>
    <row r="66" spans="2:42" ht="15.75">
      <c r="B66" s="60"/>
      <c r="C66" s="87"/>
      <c r="D66" s="60"/>
      <c r="E66" s="60"/>
      <c r="F66" s="60"/>
      <c r="G66" s="276" t="s">
        <v>333</v>
      </c>
      <c r="H66" s="276"/>
      <c r="I66" s="276"/>
      <c r="J66" s="276"/>
      <c r="K66" s="276"/>
      <c r="L66" s="276"/>
      <c r="M66" s="276"/>
      <c r="N66" s="276"/>
      <c r="O66" s="276"/>
      <c r="P66" s="276"/>
      <c r="Q66" s="306"/>
      <c r="R66" s="306"/>
      <c r="S66" s="306"/>
      <c r="T66" s="306"/>
      <c r="U66" s="306"/>
      <c r="V66" s="306"/>
      <c r="W66" s="306"/>
      <c r="X66" s="306"/>
      <c r="Y66" s="306"/>
      <c r="Z66" s="306"/>
      <c r="AA66" s="306"/>
      <c r="AB66" s="306"/>
      <c r="AC66" s="306"/>
      <c r="AD66" s="306"/>
      <c r="AE66" s="58"/>
      <c r="AF66" s="58"/>
      <c r="AG66" s="58"/>
      <c r="AH66" s="58"/>
      <c r="AI66" s="58"/>
      <c r="AJ66" s="58"/>
      <c r="AK66" s="60"/>
      <c r="AL66" s="60"/>
      <c r="AM66" s="60"/>
      <c r="AN66" s="60"/>
      <c r="AO66" s="60"/>
      <c r="AP66" s="89"/>
    </row>
    <row r="67" spans="1:42" ht="15.75">
      <c r="A67" s="60"/>
      <c r="B67" s="60"/>
      <c r="C67" s="92"/>
      <c r="D67" s="58"/>
      <c r="E67" s="58"/>
      <c r="F67" s="58"/>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58"/>
      <c r="AF67" s="58"/>
      <c r="AG67" s="58"/>
      <c r="AH67" s="58"/>
      <c r="AI67" s="58"/>
      <c r="AJ67" s="58"/>
      <c r="AK67" s="58"/>
      <c r="AL67" s="58"/>
      <c r="AM67" s="58"/>
      <c r="AN67" s="58"/>
      <c r="AO67" s="58"/>
      <c r="AP67" s="72"/>
    </row>
    <row r="68" spans="2:39" ht="1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row>
    <row r="69" spans="2:40" ht="18.75">
      <c r="B69" s="60"/>
      <c r="C69" s="96" t="s">
        <v>557</v>
      </c>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7"/>
    </row>
    <row r="70" spans="2:39" ht="15">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row>
    <row r="71" spans="2:39" ht="15">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row>
    <row r="72" spans="2:39" ht="15">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row>
    <row r="73" spans="2:39" ht="15">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row>
    <row r="74" spans="2:39" ht="15">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row>
    <row r="75" spans="2:39" ht="1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row>
    <row r="76" spans="2:39" ht="15">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row>
    <row r="77" spans="2:39" ht="1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row>
    <row r="78" spans="2:39" ht="15">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row>
    <row r="79" spans="2:39" ht="15">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row>
    <row r="80" spans="2:39" ht="15">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row>
    <row r="81" spans="2:39" ht="15">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row>
    <row r="82" spans="2:39" ht="15">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row>
    <row r="83" spans="2:39" ht="15">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row>
    <row r="84" spans="2:39" ht="15">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row>
    <row r="85" spans="2:39" ht="15">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row>
    <row r="86" spans="2:39" ht="15">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row>
    <row r="87" spans="2:39" ht="15">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row>
    <row r="88" spans="2:39" ht="15">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row>
    <row r="89" spans="2:39" ht="15">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row>
    <row r="90" spans="1:39" ht="1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row>
    <row r="91" spans="1:5" ht="15">
      <c r="A91" s="60"/>
      <c r="B91" s="60"/>
      <c r="C91" s="60"/>
      <c r="D91" s="60"/>
      <c r="E91" s="60"/>
    </row>
    <row r="92" spans="1:5" ht="15">
      <c r="A92" s="60"/>
      <c r="B92" s="60"/>
      <c r="C92" s="60"/>
      <c r="D92" s="60"/>
      <c r="E92" s="60"/>
    </row>
    <row r="93" spans="1:5" ht="15">
      <c r="A93" s="60"/>
      <c r="B93" s="60"/>
      <c r="C93" s="60"/>
      <c r="D93" s="60"/>
      <c r="E93" s="60"/>
    </row>
    <row r="94" spans="1:5" ht="15">
      <c r="A94" s="60"/>
      <c r="B94" s="60"/>
      <c r="C94" s="60"/>
      <c r="D94" s="60"/>
      <c r="E94" s="60"/>
    </row>
    <row r="95" spans="1:5" ht="15">
      <c r="A95" s="60"/>
      <c r="B95" s="60"/>
      <c r="C95" s="60"/>
      <c r="D95" s="60"/>
      <c r="E95" s="60"/>
    </row>
    <row r="96" spans="1:5" ht="15">
      <c r="A96" s="60"/>
      <c r="B96" s="60"/>
      <c r="C96" s="60"/>
      <c r="D96" s="60"/>
      <c r="E96" s="60"/>
    </row>
    <row r="97" spans="1:5" ht="15">
      <c r="A97" s="60"/>
      <c r="B97" s="60"/>
      <c r="C97" s="60"/>
      <c r="D97" s="60"/>
      <c r="E97" s="60"/>
    </row>
    <row r="98" spans="1:5" ht="15">
      <c r="A98" s="60"/>
      <c r="B98" s="60"/>
      <c r="C98" s="60"/>
      <c r="D98" s="60"/>
      <c r="E98" s="60"/>
    </row>
    <row r="99" spans="1:5" ht="15">
      <c r="A99" s="60"/>
      <c r="B99" s="60"/>
      <c r="C99" s="60"/>
      <c r="D99" s="60"/>
      <c r="E99" s="60"/>
    </row>
    <row r="100" spans="1:5" ht="15">
      <c r="A100" s="60"/>
      <c r="B100" s="60"/>
      <c r="C100" s="60"/>
      <c r="D100" s="60"/>
      <c r="E100" s="60"/>
    </row>
    <row r="101" spans="1:5" ht="15">
      <c r="A101" s="60"/>
      <c r="B101" s="60"/>
      <c r="C101" s="60"/>
      <c r="D101" s="60"/>
      <c r="E101" s="60"/>
    </row>
    <row r="102" spans="1:5" ht="15">
      <c r="A102" s="60"/>
      <c r="B102" s="60"/>
      <c r="C102" s="60"/>
      <c r="D102" s="60"/>
      <c r="E102" s="60"/>
    </row>
    <row r="103" spans="1:5" ht="15">
      <c r="A103" s="60"/>
      <c r="B103" s="60"/>
      <c r="C103" s="60"/>
      <c r="D103" s="60"/>
      <c r="E103" s="60"/>
    </row>
    <row r="104" spans="1:5" ht="15">
      <c r="A104" s="60"/>
      <c r="B104" s="60"/>
      <c r="C104" s="60"/>
      <c r="D104" s="60"/>
      <c r="E104" s="60"/>
    </row>
    <row r="105" spans="1:5" ht="15">
      <c r="A105" s="60"/>
      <c r="B105" s="60"/>
      <c r="C105" s="60"/>
      <c r="D105" s="60"/>
      <c r="E105" s="60"/>
    </row>
    <row r="106" spans="1:5" ht="15">
      <c r="A106" s="60"/>
      <c r="B106" s="60"/>
      <c r="C106" s="60"/>
      <c r="D106" s="60"/>
      <c r="E106" s="60"/>
    </row>
    <row r="107" spans="1:5" ht="15">
      <c r="A107" s="60"/>
      <c r="B107" s="60"/>
      <c r="C107" s="60"/>
      <c r="D107" s="60"/>
      <c r="E107" s="60"/>
    </row>
    <row r="108" spans="1:5" ht="15">
      <c r="A108" s="60"/>
      <c r="B108" s="60"/>
      <c r="C108" s="60"/>
      <c r="D108" s="60"/>
      <c r="E108" s="60"/>
    </row>
    <row r="109" spans="1:5" ht="15">
      <c r="A109" s="60"/>
      <c r="B109" s="60"/>
      <c r="C109" s="60"/>
      <c r="D109" s="60"/>
      <c r="E109" s="60"/>
    </row>
    <row r="110" spans="1:5" ht="15">
      <c r="A110" s="60"/>
      <c r="B110" s="60"/>
      <c r="C110" s="60"/>
      <c r="D110" s="60"/>
      <c r="E110" s="60"/>
    </row>
    <row r="111" spans="1:5" ht="15">
      <c r="A111" s="60"/>
      <c r="B111" s="60"/>
      <c r="C111" s="60"/>
      <c r="D111" s="60"/>
      <c r="E111" s="60"/>
    </row>
    <row r="112" spans="1:5" ht="15">
      <c r="A112" s="60"/>
      <c r="B112" s="60"/>
      <c r="C112" s="60"/>
      <c r="D112" s="60"/>
      <c r="E112" s="60"/>
    </row>
    <row r="113" spans="1:5" ht="15">
      <c r="A113" s="60"/>
      <c r="B113" s="60"/>
      <c r="C113" s="60"/>
      <c r="D113" s="60"/>
      <c r="E113" s="60"/>
    </row>
    <row r="114" spans="1:5" ht="15">
      <c r="A114" s="60"/>
      <c r="B114" s="60"/>
      <c r="C114" s="60"/>
      <c r="D114" s="60"/>
      <c r="E114" s="60"/>
    </row>
    <row r="115" spans="1:5" ht="15">
      <c r="A115" s="60"/>
      <c r="B115" s="60"/>
      <c r="C115" s="60"/>
      <c r="D115" s="60"/>
      <c r="E115" s="60"/>
    </row>
    <row r="116" spans="1:5" ht="15">
      <c r="A116" s="60"/>
      <c r="B116" s="60"/>
      <c r="C116" s="60"/>
      <c r="D116" s="60"/>
      <c r="E116" s="60"/>
    </row>
  </sheetData>
  <sheetProtection/>
  <mergeCells count="5">
    <mergeCell ref="C52:AP52"/>
    <mergeCell ref="C4:AP4"/>
    <mergeCell ref="C2:AP2"/>
    <mergeCell ref="C3:AP3"/>
    <mergeCell ref="C10:AP10"/>
  </mergeCells>
  <printOptions horizontalCentered="1"/>
  <pageMargins left="0.5" right="0.25" top="0.5" bottom="0.25" header="0.5" footer="0.5"/>
  <pageSetup horizontalDpi="600" verticalDpi="600" orientation="portrait" paperSize="5" scale="95" r:id="rId1"/>
</worksheet>
</file>

<file path=xl/worksheets/sheet40.xml><?xml version="1.0" encoding="utf-8"?>
<worksheet xmlns="http://schemas.openxmlformats.org/spreadsheetml/2006/main" xmlns:r="http://schemas.openxmlformats.org/officeDocument/2006/relationships">
  <sheetPr codeName="Sheet40">
    <pageSetUpPr fitToPage="1"/>
  </sheetPr>
  <dimension ref="A1:N61"/>
  <sheetViews>
    <sheetView showGridLines="0" zoomScalePageLayoutView="0" workbookViewId="0" topLeftCell="A39">
      <selection activeCell="I49" sqref="I49"/>
    </sheetView>
  </sheetViews>
  <sheetFormatPr defaultColWidth="8.88671875" defaultRowHeight="15"/>
  <cols>
    <col min="1" max="1" width="31.77734375" style="0" customWidth="1"/>
    <col min="2" max="2" width="0.671875" style="0" customWidth="1"/>
    <col min="3" max="3" width="12.3359375" style="0" customWidth="1"/>
    <col min="4" max="4" width="0.671875" style="0" customWidth="1"/>
    <col min="5" max="5" width="12.3359375" style="0" customWidth="1"/>
    <col min="6" max="6" width="0.671875" style="0" customWidth="1"/>
    <col min="7" max="7" width="14.21484375" style="0" customWidth="1"/>
    <col min="8" max="8" width="0.671875" style="0" customWidth="1"/>
    <col min="9" max="9" width="14.21484375" style="0" customWidth="1"/>
    <col min="10" max="10" width="0.671875" style="0" customWidth="1"/>
    <col min="11" max="12" width="11.77734375" style="0" customWidth="1"/>
  </cols>
  <sheetData>
    <row r="1" spans="1:9" ht="24" customHeight="1">
      <c r="A1" s="151" t="s">
        <v>968</v>
      </c>
      <c r="B1" s="151"/>
      <c r="C1" s="23"/>
      <c r="D1" s="23"/>
      <c r="E1" s="23"/>
      <c r="F1" s="23"/>
      <c r="G1" s="23"/>
      <c r="H1" s="23"/>
      <c r="I1" s="23"/>
    </row>
    <row r="2" spans="1:13" ht="24" customHeight="1">
      <c r="A2" s="151" t="str">
        <f>+"AND "&amp;+'sheet 1'!$BX$1&amp;+" DEBT SERVICE FOR BONDS"</f>
        <v>AND 2014 DEBT SERVICE FOR BONDS</v>
      </c>
      <c r="B2" s="151"/>
      <c r="C2" s="151"/>
      <c r="D2" s="151"/>
      <c r="E2" s="125"/>
      <c r="F2" s="125"/>
      <c r="G2" s="125"/>
      <c r="H2" s="94"/>
      <c r="I2" s="94"/>
      <c r="J2" s="62"/>
      <c r="K2" s="62"/>
      <c r="L2" s="60"/>
      <c r="M2" s="60"/>
    </row>
    <row r="3" spans="1:13" ht="18.75" customHeight="1">
      <c r="A3" s="247" t="s">
        <v>996</v>
      </c>
      <c r="B3" s="247"/>
      <c r="C3" s="105"/>
      <c r="D3" s="105"/>
      <c r="E3" s="154"/>
      <c r="F3" s="154"/>
      <c r="G3" s="154"/>
      <c r="H3" s="69"/>
      <c r="I3" s="69"/>
      <c r="J3" s="62"/>
      <c r="K3" s="62"/>
      <c r="L3" s="320"/>
      <c r="M3" s="60"/>
    </row>
    <row r="4" spans="1:11" ht="4.5" customHeight="1">
      <c r="A4" s="58"/>
      <c r="B4" s="58"/>
      <c r="C4" s="58"/>
      <c r="D4" s="58"/>
      <c r="E4" s="58"/>
      <c r="F4" s="58"/>
      <c r="G4" s="58"/>
      <c r="H4" s="58"/>
      <c r="I4" s="58"/>
      <c r="J4" s="60"/>
      <c r="K4" s="60"/>
    </row>
    <row r="5" spans="1:11" ht="15.75">
      <c r="A5" s="176"/>
      <c r="B5" s="176"/>
      <c r="C5" s="178"/>
      <c r="D5" s="178"/>
      <c r="E5" s="179"/>
      <c r="F5" s="89"/>
      <c r="G5" s="179"/>
      <c r="H5" s="89"/>
      <c r="I5" s="286" t="str">
        <f>+'sheet 1'!$BX$1&amp;+" Debt"</f>
        <v>2014 Debt</v>
      </c>
      <c r="J5" s="60"/>
      <c r="K5" s="320"/>
    </row>
    <row r="6" spans="1:11" ht="15.75">
      <c r="A6" s="173"/>
      <c r="B6" s="173"/>
      <c r="C6" s="133"/>
      <c r="D6" s="133"/>
      <c r="E6" s="371" t="s">
        <v>364</v>
      </c>
      <c r="F6" s="72"/>
      <c r="G6" s="250" t="s">
        <v>365</v>
      </c>
      <c r="H6" s="72"/>
      <c r="I6" s="251" t="s">
        <v>970</v>
      </c>
      <c r="J6" s="60"/>
      <c r="K6" s="320"/>
    </row>
    <row r="7" spans="1:11" ht="4.5" customHeight="1">
      <c r="A7" s="127"/>
      <c r="B7" s="127"/>
      <c r="C7" s="133"/>
      <c r="D7" s="133"/>
      <c r="E7" s="134"/>
      <c r="F7" s="72"/>
      <c r="G7" s="140"/>
      <c r="H7" s="72"/>
      <c r="I7" s="321"/>
      <c r="J7" s="60"/>
      <c r="K7" s="155"/>
    </row>
    <row r="8" spans="1:11" ht="24.75" customHeight="1">
      <c r="A8" s="124" t="str">
        <f>+"Outstanding January 1, "&amp;+'sheet 1'!$BX$2</f>
        <v>Outstanding January 1, 2013</v>
      </c>
      <c r="B8" s="127"/>
      <c r="C8" s="180" t="s">
        <v>997</v>
      </c>
      <c r="D8" s="133"/>
      <c r="E8" s="561" t="s">
        <v>633</v>
      </c>
      <c r="F8" s="562"/>
      <c r="G8" s="563"/>
      <c r="H8" s="89"/>
      <c r="I8" s="60"/>
      <c r="J8" s="60"/>
      <c r="K8" s="60"/>
    </row>
    <row r="9" spans="1:11" ht="24.75" customHeight="1">
      <c r="A9" s="146" t="s">
        <v>453</v>
      </c>
      <c r="B9" s="146"/>
      <c r="C9" s="180" t="s">
        <v>998</v>
      </c>
      <c r="D9" s="160"/>
      <c r="E9" s="511"/>
      <c r="F9" s="510"/>
      <c r="G9" s="337" t="s">
        <v>633</v>
      </c>
      <c r="H9" s="89"/>
      <c r="I9" s="118"/>
      <c r="J9" s="60"/>
      <c r="K9" s="60"/>
    </row>
    <row r="10" spans="1:12" ht="24.75" customHeight="1">
      <c r="A10" s="182"/>
      <c r="B10" s="182"/>
      <c r="C10" s="180"/>
      <c r="D10" s="160"/>
      <c r="E10" s="723" t="s">
        <v>163</v>
      </c>
      <c r="F10" s="510"/>
      <c r="G10" s="563"/>
      <c r="H10" s="89"/>
      <c r="I10" s="118"/>
      <c r="J10" s="60"/>
      <c r="K10" s="335">
        <f>SUM(E8:E10)</f>
        <v>0</v>
      </c>
      <c r="L10" s="336">
        <f>SUM(G8:G10)</f>
        <v>0</v>
      </c>
    </row>
    <row r="11" spans="1:12" ht="24.75" customHeight="1">
      <c r="A11" s="124" t="str">
        <f>+"Outstanding December 31, "&amp;+'sheet 1'!$BX$2</f>
        <v>Outstanding December 31, 2013</v>
      </c>
      <c r="B11" s="146"/>
      <c r="C11" s="180" t="s">
        <v>999</v>
      </c>
      <c r="D11" s="160"/>
      <c r="E11" s="571">
        <f>L11</f>
        <v>0</v>
      </c>
      <c r="F11" s="510"/>
      <c r="G11" s="337" t="s">
        <v>633</v>
      </c>
      <c r="H11" s="89"/>
      <c r="I11" s="118"/>
      <c r="J11" s="60"/>
      <c r="K11" s="335"/>
      <c r="L11" s="336">
        <f>L10-K10</f>
        <v>0</v>
      </c>
    </row>
    <row r="12" spans="1:11" ht="24.75" customHeight="1">
      <c r="A12" s="184"/>
      <c r="B12" s="184"/>
      <c r="C12" s="323"/>
      <c r="D12" s="160"/>
      <c r="E12" s="397">
        <f>SUM(E8:E11)</f>
        <v>0</v>
      </c>
      <c r="F12" s="510"/>
      <c r="G12" s="397">
        <f>SUM(G8:G11)</f>
        <v>0</v>
      </c>
      <c r="H12" s="89"/>
      <c r="I12" s="118"/>
      <c r="J12" s="60"/>
      <c r="K12" s="60"/>
    </row>
    <row r="13" spans="1:11" ht="4.5" customHeight="1">
      <c r="A13" s="184"/>
      <c r="B13" s="184"/>
      <c r="C13" s="323"/>
      <c r="D13" s="160"/>
      <c r="E13" s="174"/>
      <c r="F13" s="122"/>
      <c r="G13" s="258"/>
      <c r="H13" s="89"/>
      <c r="I13" s="118"/>
      <c r="J13" s="60"/>
      <c r="K13" s="60"/>
    </row>
    <row r="14" spans="1:11" ht="24.75" customHeight="1">
      <c r="A14" s="124" t="str">
        <f>+'sheet 1'!$BX$1&amp;+" Bond Maturities - Term Bonds"</f>
        <v>2014 Bond Maturities - Term Bonds</v>
      </c>
      <c r="B14" s="124"/>
      <c r="C14" s="292"/>
      <c r="D14" s="146"/>
      <c r="E14" s="180" t="s">
        <v>1000</v>
      </c>
      <c r="F14" s="122"/>
      <c r="G14" s="563"/>
      <c r="H14" s="89"/>
      <c r="I14" s="346"/>
      <c r="J14" s="60"/>
      <c r="K14" s="60"/>
    </row>
    <row r="15" spans="1:11" ht="24.75" customHeight="1">
      <c r="A15" s="124" t="str">
        <f>+'sheet 1'!$BX$1&amp;+" Interest on Bonds *"</f>
        <v>2014 Interest on Bonds *</v>
      </c>
      <c r="B15" s="146"/>
      <c r="C15" s="292"/>
      <c r="D15" s="146"/>
      <c r="E15" s="180" t="s">
        <v>1001</v>
      </c>
      <c r="F15" s="122"/>
      <c r="G15" s="563"/>
      <c r="H15" s="89"/>
      <c r="I15" s="118"/>
      <c r="J15" s="60"/>
      <c r="K15" s="60"/>
    </row>
    <row r="16" spans="1:11" ht="4.5" customHeight="1">
      <c r="A16" s="146"/>
      <c r="B16" s="146"/>
      <c r="C16" s="292"/>
      <c r="D16" s="146"/>
      <c r="E16" s="292"/>
      <c r="F16" s="124"/>
      <c r="G16" s="324"/>
      <c r="H16" s="89"/>
      <c r="I16" s="118"/>
      <c r="J16" s="60"/>
      <c r="K16" s="60"/>
    </row>
    <row r="17" spans="1:11" ht="24.75" customHeight="1">
      <c r="A17" s="247" t="s">
        <v>1002</v>
      </c>
      <c r="B17" s="136"/>
      <c r="C17" s="136"/>
      <c r="D17" s="136"/>
      <c r="E17" s="136"/>
      <c r="F17" s="136"/>
      <c r="G17" s="325"/>
      <c r="H17" s="89"/>
      <c r="I17" s="118"/>
      <c r="J17" s="60"/>
      <c r="K17" s="60"/>
    </row>
    <row r="18" spans="1:11" ht="24.75" customHeight="1">
      <c r="A18" s="124" t="str">
        <f>+"Outstanding January 1, "&amp;+'sheet 1'!$BX$2</f>
        <v>Outstanding January 1, 2013</v>
      </c>
      <c r="B18" s="127"/>
      <c r="C18" s="180" t="s">
        <v>1003</v>
      </c>
      <c r="D18" s="160"/>
      <c r="E18" s="564" t="s">
        <v>633</v>
      </c>
      <c r="F18" s="564"/>
      <c r="G18" s="563"/>
      <c r="H18" s="89"/>
      <c r="I18" s="118"/>
      <c r="J18" s="60"/>
      <c r="K18" s="60"/>
    </row>
    <row r="19" spans="1:11" ht="24.75" customHeight="1">
      <c r="A19" s="124" t="s">
        <v>972</v>
      </c>
      <c r="B19" s="124"/>
      <c r="C19" s="180" t="s">
        <v>1004</v>
      </c>
      <c r="D19" s="160"/>
      <c r="E19" s="564" t="s">
        <v>633</v>
      </c>
      <c r="F19" s="564"/>
      <c r="G19" s="563"/>
      <c r="H19" s="89"/>
      <c r="I19" s="118"/>
      <c r="J19" s="60"/>
      <c r="K19" s="60"/>
    </row>
    <row r="20" spans="1:11" ht="24.75" customHeight="1">
      <c r="A20" s="146" t="s">
        <v>453</v>
      </c>
      <c r="B20" s="146"/>
      <c r="C20" s="180" t="s">
        <v>1005</v>
      </c>
      <c r="D20" s="160"/>
      <c r="E20" s="563"/>
      <c r="F20" s="564"/>
      <c r="G20" s="564" t="s">
        <v>633</v>
      </c>
      <c r="H20" s="89"/>
      <c r="I20" s="118"/>
      <c r="J20" s="60"/>
      <c r="K20" s="60"/>
    </row>
    <row r="21" spans="1:11" ht="24.75" customHeight="1">
      <c r="A21" s="182"/>
      <c r="B21" s="182"/>
      <c r="C21" s="180"/>
      <c r="D21" s="160"/>
      <c r="E21" s="723" t="s">
        <v>163</v>
      </c>
      <c r="F21" s="564"/>
      <c r="G21" s="563"/>
      <c r="H21" s="89"/>
      <c r="I21" s="118"/>
      <c r="J21" s="60"/>
      <c r="K21" s="60"/>
    </row>
    <row r="22" spans="1:11" ht="24.75" customHeight="1">
      <c r="A22" s="182"/>
      <c r="B22" s="182"/>
      <c r="C22" s="180"/>
      <c r="D22" s="160"/>
      <c r="E22" s="563"/>
      <c r="F22" s="564"/>
      <c r="G22" s="563"/>
      <c r="H22" s="89"/>
      <c r="I22" s="118"/>
      <c r="J22" s="60"/>
      <c r="K22" s="60"/>
    </row>
    <row r="23" spans="1:12" ht="24.75" customHeight="1">
      <c r="A23" s="124" t="str">
        <f>+"Outstanding December 31, "&amp;+'sheet 1'!$BX$2</f>
        <v>Outstanding December 31, 2013</v>
      </c>
      <c r="B23" s="146"/>
      <c r="C23" s="180" t="s">
        <v>1006</v>
      </c>
      <c r="D23" s="160"/>
      <c r="E23" s="572">
        <f>L24</f>
        <v>0</v>
      </c>
      <c r="F23" s="564"/>
      <c r="G23" s="564" t="s">
        <v>633</v>
      </c>
      <c r="H23" s="89"/>
      <c r="I23" s="118"/>
      <c r="J23" s="60"/>
      <c r="K23" s="343">
        <f>SUM(E18:E22)</f>
        <v>0</v>
      </c>
      <c r="L23" s="344">
        <f>SUM(G18:G22)</f>
        <v>0</v>
      </c>
    </row>
    <row r="24" spans="1:12" ht="24.75" customHeight="1">
      <c r="A24" s="144"/>
      <c r="B24" s="144"/>
      <c r="C24" s="183"/>
      <c r="D24" s="160"/>
      <c r="E24" s="544">
        <f>SUM(E18:E23)</f>
        <v>0</v>
      </c>
      <c r="F24" s="510"/>
      <c r="G24" s="544">
        <f>SUM(G18:G23)</f>
        <v>0</v>
      </c>
      <c r="H24" s="89"/>
      <c r="I24" s="118"/>
      <c r="J24" s="60"/>
      <c r="K24" s="60"/>
      <c r="L24" s="344">
        <f>L23-K23</f>
        <v>0</v>
      </c>
    </row>
    <row r="25" spans="1:11" ht="4.5" customHeight="1">
      <c r="A25" s="123"/>
      <c r="B25" s="123"/>
      <c r="C25" s="142"/>
      <c r="D25" s="124"/>
      <c r="E25" s="248"/>
      <c r="F25" s="122"/>
      <c r="G25" s="126"/>
      <c r="H25" s="89"/>
      <c r="I25" s="62"/>
      <c r="J25" s="60"/>
      <c r="K25" s="118"/>
    </row>
    <row r="26" spans="1:11" ht="24.75" customHeight="1">
      <c r="A26" s="124" t="str">
        <f>+'sheet 1'!$BX$1&amp;+" Interest on Bonds *"</f>
        <v>2014 Interest on Bonds *</v>
      </c>
      <c r="B26" s="124"/>
      <c r="C26" s="124"/>
      <c r="D26" s="124"/>
      <c r="E26" s="180" t="s">
        <v>1007</v>
      </c>
      <c r="F26" s="122"/>
      <c r="G26" s="570"/>
      <c r="H26" s="72"/>
      <c r="I26" s="573"/>
      <c r="J26" s="60"/>
      <c r="K26" s="118"/>
    </row>
    <row r="27" spans="1:11" ht="24.75" customHeight="1">
      <c r="A27" s="124" t="str">
        <f>+'sheet 1'!$BX$1&amp;+" Bond Maturities - Serial Bonds"</f>
        <v>2014 Bond Maturities - Serial Bonds</v>
      </c>
      <c r="B27" s="146"/>
      <c r="C27" s="292"/>
      <c r="D27" s="146"/>
      <c r="E27" s="292"/>
      <c r="F27" s="124"/>
      <c r="G27" s="180" t="s">
        <v>1008</v>
      </c>
      <c r="H27" s="89"/>
      <c r="I27" s="533"/>
      <c r="J27" s="60"/>
      <c r="K27" s="118"/>
    </row>
    <row r="28" spans="1:11" ht="4.5" customHeight="1">
      <c r="A28" s="146"/>
      <c r="B28" s="146"/>
      <c r="C28" s="292"/>
      <c r="D28" s="146"/>
      <c r="E28" s="292"/>
      <c r="F28" s="124"/>
      <c r="G28" s="324"/>
      <c r="H28" s="89"/>
      <c r="I28" s="62"/>
      <c r="J28" s="60"/>
      <c r="K28" s="118"/>
    </row>
    <row r="29" spans="1:11" ht="24.75" customHeight="1">
      <c r="A29" s="146" t="s">
        <v>1009</v>
      </c>
      <c r="B29" s="146"/>
      <c r="C29" s="292"/>
      <c r="D29" s="146"/>
      <c r="E29" s="292"/>
      <c r="F29" s="124"/>
      <c r="G29" s="180" t="s">
        <v>1010</v>
      </c>
      <c r="H29" s="72"/>
      <c r="I29" s="543">
        <f>G26+G15</f>
        <v>0</v>
      </c>
      <c r="J29" s="60"/>
      <c r="K29" s="118"/>
    </row>
    <row r="30" spans="1:11" ht="4.5" customHeight="1">
      <c r="A30" s="146"/>
      <c r="B30" s="146"/>
      <c r="C30" s="292"/>
      <c r="D30" s="146"/>
      <c r="E30" s="292"/>
      <c r="F30" s="124"/>
      <c r="G30" s="282"/>
      <c r="H30" s="58"/>
      <c r="I30" s="84"/>
      <c r="J30" s="60"/>
      <c r="K30" s="118"/>
    </row>
    <row r="31" spans="1:11" ht="9.75" customHeight="1">
      <c r="A31" s="167"/>
      <c r="B31" s="167"/>
      <c r="C31" s="132"/>
      <c r="D31" s="132"/>
      <c r="E31" s="132"/>
      <c r="F31" s="132"/>
      <c r="G31" s="164"/>
      <c r="H31" s="62"/>
      <c r="I31" s="62"/>
      <c r="J31" s="60"/>
      <c r="K31" s="60"/>
    </row>
    <row r="32" spans="1:11" ht="18" customHeight="1">
      <c r="A32" s="332" t="str">
        <f>+"LIST OF BONDS ISSUED DURING "&amp;+'sheet 1'!$BX$2</f>
        <v>LIST OF BONDS ISSUED DURING 2013</v>
      </c>
      <c r="B32" s="332"/>
      <c r="C32" s="136"/>
      <c r="D32" s="136"/>
      <c r="E32" s="136"/>
      <c r="F32" s="136"/>
      <c r="G32" s="152"/>
      <c r="H32" s="84"/>
      <c r="I32" s="84"/>
      <c r="J32" s="60"/>
      <c r="K32" s="60"/>
    </row>
    <row r="33" spans="1:11" ht="4.5" customHeight="1">
      <c r="A33" s="136"/>
      <c r="B33" s="136"/>
      <c r="C33" s="136"/>
      <c r="D33" s="136"/>
      <c r="E33" s="136"/>
      <c r="F33" s="136"/>
      <c r="G33" s="152"/>
      <c r="H33" s="69"/>
      <c r="I33" s="69"/>
      <c r="J33" s="60"/>
      <c r="K33" s="60"/>
    </row>
    <row r="34" spans="1:11" ht="4.5" customHeight="1" hidden="1">
      <c r="A34" s="124"/>
      <c r="B34" s="124"/>
      <c r="C34" s="124"/>
      <c r="D34" s="124"/>
      <c r="E34" s="124"/>
      <c r="F34" s="124"/>
      <c r="G34" s="158"/>
      <c r="H34" s="158"/>
      <c r="I34" s="158"/>
      <c r="J34" s="60"/>
      <c r="K34" s="60"/>
    </row>
    <row r="35" spans="1:11" ht="13.5" customHeight="1">
      <c r="A35" s="142"/>
      <c r="B35" s="142"/>
      <c r="C35" s="602" t="str">
        <f>+'sheet 1'!$BX$1&amp;+" Maturity"</f>
        <v>2014 Maturity</v>
      </c>
      <c r="D35" s="142"/>
      <c r="E35" s="333" t="s">
        <v>990</v>
      </c>
      <c r="F35" s="142"/>
      <c r="G35" s="333" t="s">
        <v>988</v>
      </c>
      <c r="H35" s="143"/>
      <c r="I35" s="286" t="s">
        <v>989</v>
      </c>
      <c r="J35" s="60"/>
      <c r="K35" s="60"/>
    </row>
    <row r="36" spans="1:11" ht="15" customHeight="1">
      <c r="A36" s="250" t="s">
        <v>932</v>
      </c>
      <c r="B36" s="122"/>
      <c r="C36" s="347" t="s">
        <v>539</v>
      </c>
      <c r="D36" s="122"/>
      <c r="E36" s="347" t="s">
        <v>540</v>
      </c>
      <c r="F36" s="122"/>
      <c r="G36" s="250" t="s">
        <v>991</v>
      </c>
      <c r="H36" s="72"/>
      <c r="I36" s="251" t="s">
        <v>992</v>
      </c>
      <c r="J36" s="60"/>
      <c r="K36" s="60"/>
    </row>
    <row r="37" spans="1:11" ht="4.5" customHeight="1">
      <c r="A37" s="122"/>
      <c r="B37" s="122"/>
      <c r="C37" s="122"/>
      <c r="D37" s="122"/>
      <c r="E37" s="122"/>
      <c r="F37" s="122"/>
      <c r="G37" s="134"/>
      <c r="H37" s="72"/>
      <c r="I37" s="158"/>
      <c r="J37" s="60"/>
      <c r="K37" s="60"/>
    </row>
    <row r="38" spans="1:11" ht="24.75" customHeight="1">
      <c r="A38" s="339"/>
      <c r="B38" s="330"/>
      <c r="C38" s="563"/>
      <c r="D38" s="122"/>
      <c r="E38" s="563"/>
      <c r="F38" s="256"/>
      <c r="G38" s="568"/>
      <c r="H38" s="72"/>
      <c r="I38" s="569"/>
      <c r="J38" s="60"/>
      <c r="K38" s="60"/>
    </row>
    <row r="39" spans="1:11" ht="24.75" customHeight="1">
      <c r="A39" s="339"/>
      <c r="B39" s="330"/>
      <c r="C39" s="563"/>
      <c r="D39" s="122"/>
      <c r="E39" s="563"/>
      <c r="F39" s="256"/>
      <c r="G39" s="723" t="s">
        <v>163</v>
      </c>
      <c r="H39" s="72"/>
      <c r="I39" s="569"/>
      <c r="J39" s="60"/>
      <c r="K39" s="60"/>
    </row>
    <row r="40" spans="1:11" ht="24.75" customHeight="1" thickBot="1">
      <c r="A40" s="339"/>
      <c r="B40" s="348"/>
      <c r="C40" s="574"/>
      <c r="D40" s="147"/>
      <c r="E40" s="574"/>
      <c r="F40" s="257"/>
      <c r="G40" s="575"/>
      <c r="H40" s="111"/>
      <c r="I40" s="576"/>
      <c r="J40" s="60"/>
      <c r="K40" s="60"/>
    </row>
    <row r="41" spans="1:11" ht="24.75" customHeight="1">
      <c r="A41" s="334" t="s">
        <v>1015</v>
      </c>
      <c r="B41" s="330"/>
      <c r="C41" s="567">
        <f>SUM(C38:C40)</f>
        <v>0</v>
      </c>
      <c r="D41" s="510"/>
      <c r="E41" s="567">
        <f>SUM(E38:E40)</f>
        <v>0</v>
      </c>
      <c r="F41" s="256"/>
      <c r="G41" s="340"/>
      <c r="H41" s="72"/>
      <c r="I41" s="345"/>
      <c r="J41" s="60"/>
      <c r="K41" s="60"/>
    </row>
    <row r="42" spans="1:11" ht="4.5" customHeight="1">
      <c r="A42" s="292"/>
      <c r="B42" s="173"/>
      <c r="C42" s="292"/>
      <c r="D42" s="124"/>
      <c r="E42" s="175"/>
      <c r="F42" s="281"/>
      <c r="G42" s="260"/>
      <c r="H42" s="58"/>
      <c r="I42" s="260"/>
      <c r="J42" s="60"/>
      <c r="K42" s="60"/>
    </row>
    <row r="43" spans="1:11" ht="9.75" customHeight="1">
      <c r="A43" s="176"/>
      <c r="B43" s="176"/>
      <c r="C43" s="120"/>
      <c r="D43" s="123"/>
      <c r="E43" s="120"/>
      <c r="F43" s="287"/>
      <c r="G43" s="326"/>
      <c r="H43" s="60"/>
      <c r="I43" s="326"/>
      <c r="J43" s="60"/>
      <c r="K43" s="118"/>
    </row>
    <row r="44" spans="1:11" ht="17.25" customHeight="1">
      <c r="A44" s="272" t="str">
        <f>+'sheet 1'!$BX$1&amp;+" INTEREST REQUIREMENT - CURRENT FUND DEBT ONLY"</f>
        <v>2014 INTEREST REQUIREMENT - CURRENT FUND DEBT ONLY</v>
      </c>
      <c r="B44" s="132"/>
      <c r="C44" s="132"/>
      <c r="D44" s="132"/>
      <c r="E44" s="132"/>
      <c r="F44" s="132"/>
      <c r="G44" s="132"/>
      <c r="H44" s="94"/>
      <c r="I44" s="132"/>
      <c r="J44" s="60"/>
      <c r="K44" s="60"/>
    </row>
    <row r="45" spans="1:14" ht="15.75">
      <c r="A45" s="123"/>
      <c r="B45" s="123"/>
      <c r="C45" s="123"/>
      <c r="D45" s="123"/>
      <c r="E45" s="123"/>
      <c r="F45" s="123"/>
      <c r="G45" s="349" t="s">
        <v>402</v>
      </c>
      <c r="H45" s="94"/>
      <c r="I45" s="349" t="str">
        <f>+'sheet 1'!$BX$1&amp;+" Interest"</f>
        <v>2014 Interest</v>
      </c>
      <c r="J45" s="53"/>
      <c r="K45" s="53"/>
      <c r="L45" s="53"/>
      <c r="M45" s="53"/>
      <c r="N45" s="53"/>
    </row>
    <row r="46" spans="1:9" ht="15.75">
      <c r="A46" s="176"/>
      <c r="B46" s="176"/>
      <c r="C46" s="273"/>
      <c r="D46" s="60"/>
      <c r="E46" s="274"/>
      <c r="F46" s="290"/>
      <c r="G46" s="349" t="str">
        <f>+"Dec. 31, "&amp;+'sheet 1'!$BX$2</f>
        <v>Dec. 31, 2013</v>
      </c>
      <c r="H46" s="60"/>
      <c r="I46" s="349" t="s">
        <v>1016</v>
      </c>
    </row>
    <row r="47" spans="1:9" ht="24.75" customHeight="1">
      <c r="A47" s="176" t="s">
        <v>1017</v>
      </c>
      <c r="B47" s="176"/>
      <c r="C47" s="273"/>
      <c r="D47" s="60"/>
      <c r="E47" s="120" t="s">
        <v>1018</v>
      </c>
      <c r="F47" s="290"/>
      <c r="G47" s="350" t="s">
        <v>465</v>
      </c>
      <c r="H47" s="224"/>
      <c r="I47" s="350"/>
    </row>
    <row r="48" spans="1:9" ht="24.75" customHeight="1">
      <c r="A48" s="176" t="s">
        <v>1019</v>
      </c>
      <c r="B48" s="176"/>
      <c r="C48" s="273"/>
      <c r="D48" s="60"/>
      <c r="E48" s="120" t="s">
        <v>1020</v>
      </c>
      <c r="F48" s="290"/>
      <c r="G48" s="350">
        <v>400000</v>
      </c>
      <c r="H48" s="224"/>
      <c r="I48" s="350">
        <v>4000</v>
      </c>
    </row>
    <row r="49" spans="1:9" ht="24.75" customHeight="1">
      <c r="A49" s="176" t="s">
        <v>1021</v>
      </c>
      <c r="B49" s="176"/>
      <c r="C49" s="273"/>
      <c r="D49" s="60"/>
      <c r="E49" s="120" t="s">
        <v>1022</v>
      </c>
      <c r="F49" s="290"/>
      <c r="G49" s="350" t="s">
        <v>465</v>
      </c>
      <c r="H49" s="224"/>
      <c r="I49" s="350"/>
    </row>
    <row r="50" spans="1:9" ht="24.75" customHeight="1">
      <c r="A50" s="176" t="s">
        <v>1023</v>
      </c>
      <c r="B50" s="176"/>
      <c r="C50" s="273"/>
      <c r="D50" s="60"/>
      <c r="E50" s="120" t="s">
        <v>1024</v>
      </c>
      <c r="F50" s="290"/>
      <c r="G50" s="350" t="s">
        <v>465</v>
      </c>
      <c r="H50" s="224"/>
      <c r="I50" s="350"/>
    </row>
    <row r="51" spans="1:9" ht="24.75" customHeight="1">
      <c r="A51" s="351" t="s">
        <v>772</v>
      </c>
      <c r="B51" s="144"/>
      <c r="C51" s="60"/>
      <c r="D51" s="60"/>
      <c r="E51" s="262"/>
      <c r="F51" s="157"/>
      <c r="G51" s="350" t="s">
        <v>465</v>
      </c>
      <c r="H51" s="224"/>
      <c r="I51" s="350"/>
    </row>
    <row r="52" spans="1:9" ht="24.75" customHeight="1">
      <c r="A52" s="351" t="s">
        <v>773</v>
      </c>
      <c r="B52" s="60"/>
      <c r="C52" s="60"/>
      <c r="D52" s="60"/>
      <c r="E52" s="157"/>
      <c r="F52" s="157"/>
      <c r="G52" s="350" t="s">
        <v>465</v>
      </c>
      <c r="H52" s="224"/>
      <c r="I52" s="350"/>
    </row>
    <row r="53" spans="1:9" ht="24.75" customHeight="1">
      <c r="A53" s="1028" t="s">
        <v>1025</v>
      </c>
      <c r="B53" s="1028"/>
      <c r="C53" s="1028"/>
      <c r="D53" s="1028"/>
      <c r="E53" s="1028"/>
      <c r="F53" s="1028"/>
      <c r="G53" s="1028"/>
      <c r="H53" s="1028"/>
      <c r="I53" s="1028"/>
    </row>
    <row r="54" spans="1:6" ht="24.75" customHeight="1">
      <c r="A54" s="252"/>
      <c r="B54" s="252"/>
      <c r="C54" s="60"/>
      <c r="D54" s="60"/>
      <c r="E54" s="327"/>
      <c r="F54" s="60"/>
    </row>
    <row r="55" spans="1:6" ht="24.75" customHeight="1">
      <c r="A55" s="252"/>
      <c r="B55" s="252"/>
      <c r="C55" s="60"/>
      <c r="D55" s="60"/>
      <c r="E55" s="328"/>
      <c r="F55" s="60"/>
    </row>
    <row r="56" spans="1:6" ht="15" customHeight="1">
      <c r="A56" s="60"/>
      <c r="B56" s="60"/>
      <c r="C56" s="60"/>
      <c r="D56" s="60"/>
      <c r="E56" s="60"/>
      <c r="F56" s="60"/>
    </row>
    <row r="57" spans="1:6" ht="15" customHeight="1">
      <c r="A57" s="252"/>
      <c r="B57" s="252"/>
      <c r="C57" s="60"/>
      <c r="D57" s="60"/>
      <c r="E57" s="280"/>
      <c r="F57" s="60"/>
    </row>
    <row r="58" spans="1:6" ht="15" customHeight="1">
      <c r="A58" s="329"/>
      <c r="B58" s="329"/>
      <c r="C58" s="60"/>
      <c r="D58" s="60"/>
      <c r="E58" s="60"/>
      <c r="F58" s="60"/>
    </row>
    <row r="59" spans="1:6" ht="15" customHeight="1">
      <c r="A59" s="252"/>
      <c r="B59" s="252"/>
      <c r="C59" s="60"/>
      <c r="D59" s="60"/>
      <c r="E59" s="280"/>
      <c r="F59" s="60"/>
    </row>
    <row r="60" spans="1:7" ht="24" customHeight="1">
      <c r="A60" s="137"/>
      <c r="B60" s="137"/>
      <c r="C60" s="94"/>
      <c r="D60" s="94"/>
      <c r="E60" s="94"/>
      <c r="F60" s="94"/>
      <c r="G60" s="23"/>
    </row>
    <row r="61" spans="1:6" ht="28.5" customHeight="1">
      <c r="A61" s="60"/>
      <c r="B61" s="60"/>
      <c r="C61" s="60"/>
      <c r="D61" s="60"/>
      <c r="E61" s="60"/>
      <c r="F61" s="60"/>
    </row>
    <row r="62" ht="28.5" customHeight="1"/>
    <row r="63" ht="28.5" customHeight="1"/>
    <row r="64" ht="28.5" customHeight="1"/>
    <row r="65" ht="28.5" customHeight="1"/>
    <row r="66" ht="28.5" customHeight="1"/>
    <row r="67" ht="28.5" customHeight="1"/>
    <row r="68" ht="28.5" customHeight="1"/>
    <row r="69" ht="28.5" customHeight="1"/>
  </sheetData>
  <sheetProtection/>
  <mergeCells count="1">
    <mergeCell ref="A53:I53"/>
  </mergeCells>
  <printOptions horizontalCentered="1" verticalCentered="1"/>
  <pageMargins left="0" right="0" top="0" bottom="0" header="0.5" footer="0.5"/>
  <pageSetup fitToHeight="1" fitToWidth="1" horizontalDpi="600" verticalDpi="600" orientation="portrait" paperSize="5" r:id="rId1"/>
</worksheet>
</file>

<file path=xl/worksheets/sheet41.xml><?xml version="1.0" encoding="utf-8"?>
<worksheet xmlns="http://schemas.openxmlformats.org/spreadsheetml/2006/main" xmlns:r="http://schemas.openxmlformats.org/officeDocument/2006/relationships">
  <sheetPr codeName="Sheet41">
    <pageSetUpPr fitToPage="1"/>
  </sheetPr>
  <dimension ref="A1:S30"/>
  <sheetViews>
    <sheetView showGridLines="0" zoomScale="75" zoomScaleNormal="75" zoomScalePageLayoutView="0" workbookViewId="0" topLeftCell="A1">
      <selection activeCell="C17" sqref="C17"/>
    </sheetView>
  </sheetViews>
  <sheetFormatPr defaultColWidth="8.88671875" defaultRowHeight="15"/>
  <cols>
    <col min="1" max="2" width="2.77734375" style="0" customWidth="1"/>
    <col min="3" max="3" width="38.3359375" style="0" customWidth="1"/>
    <col min="4" max="4" width="0.3359375" style="0" customWidth="1"/>
    <col min="5" max="5" width="13.99609375" style="0" customWidth="1"/>
    <col min="6" max="6" width="0.671875" style="0" customWidth="1"/>
    <col min="7" max="7" width="12.77734375" style="0" customWidth="1"/>
    <col min="8" max="8" width="0.671875" style="0" customWidth="1"/>
    <col min="9" max="9" width="14.3359375" style="0" customWidth="1"/>
    <col min="10" max="10" width="0.671875" style="0" customWidth="1"/>
    <col min="11" max="11" width="10.99609375" style="0" customWidth="1"/>
    <col min="12" max="12" width="0.671875" style="0" customWidth="1"/>
    <col min="13" max="13" width="11.99609375" style="0" customWidth="1"/>
    <col min="14" max="14" width="0.671875" style="0" customWidth="1"/>
    <col min="15" max="15" width="12.4453125" style="0" customWidth="1"/>
    <col min="16" max="16" width="0.671875" style="0" customWidth="1"/>
    <col min="17" max="17" width="12.5546875" style="0" customWidth="1"/>
    <col min="18" max="18" width="0.671875" style="0" customWidth="1"/>
    <col min="19" max="19" width="11.99609375" style="0" customWidth="1"/>
    <col min="20" max="20" width="0.671875" style="0" customWidth="1"/>
    <col min="21" max="21" width="12.77734375" style="0" customWidth="1"/>
  </cols>
  <sheetData>
    <row r="1" spans="1:19" ht="22.5">
      <c r="A1" s="1022" t="s">
        <v>900</v>
      </c>
      <c r="C1" s="24" t="s">
        <v>1026</v>
      </c>
      <c r="D1" s="23"/>
      <c r="E1" s="23"/>
      <c r="F1" s="23"/>
      <c r="G1" s="23"/>
      <c r="H1" s="23"/>
      <c r="I1" s="23"/>
      <c r="J1" s="23"/>
      <c r="K1" s="23"/>
      <c r="L1" s="23"/>
      <c r="M1" s="23"/>
      <c r="N1" s="23"/>
      <c r="O1" s="23"/>
      <c r="P1" s="23"/>
      <c r="Q1" s="23"/>
      <c r="R1" s="23"/>
      <c r="S1" s="23"/>
    </row>
    <row r="2" spans="1:19" ht="22.5">
      <c r="A2" s="1022"/>
      <c r="B2" s="105"/>
      <c r="C2" s="105"/>
      <c r="D2" s="69"/>
      <c r="E2" s="69"/>
      <c r="F2" s="69"/>
      <c r="G2" s="69"/>
      <c r="H2" s="69"/>
      <c r="I2" s="69"/>
      <c r="J2" s="69"/>
      <c r="K2" s="69"/>
      <c r="L2" s="69"/>
      <c r="M2" s="69"/>
      <c r="N2" s="69"/>
      <c r="O2" s="69"/>
      <c r="P2" s="69"/>
      <c r="Q2" s="69"/>
      <c r="R2" s="69"/>
      <c r="S2" s="69"/>
    </row>
    <row r="3" spans="1:19" ht="4.5" customHeight="1">
      <c r="A3" s="1022"/>
      <c r="B3" s="58"/>
      <c r="C3" s="58"/>
      <c r="D3" s="58"/>
      <c r="E3" s="58"/>
      <c r="F3" s="58"/>
      <c r="G3" s="58"/>
      <c r="H3" s="58"/>
      <c r="I3" s="58"/>
      <c r="J3" s="58"/>
      <c r="K3" s="58"/>
      <c r="L3" s="58"/>
      <c r="M3" s="58"/>
      <c r="N3" s="58"/>
      <c r="O3" s="58"/>
      <c r="P3" s="58"/>
      <c r="Q3" s="58"/>
      <c r="R3" s="58"/>
      <c r="S3" s="72"/>
    </row>
    <row r="4" spans="1:19" ht="21.75" customHeight="1">
      <c r="A4" s="1022"/>
      <c r="B4" s="60"/>
      <c r="C4" s="89"/>
      <c r="D4" s="89"/>
      <c r="E4" s="119" t="s">
        <v>1027</v>
      </c>
      <c r="F4" s="107"/>
      <c r="G4" s="119" t="s">
        <v>1027</v>
      </c>
      <c r="H4" s="114"/>
      <c r="I4" s="119" t="s">
        <v>933</v>
      </c>
      <c r="J4" s="107"/>
      <c r="K4" s="119" t="s">
        <v>248</v>
      </c>
      <c r="L4" s="107"/>
      <c r="M4" s="355" t="s">
        <v>992</v>
      </c>
      <c r="N4" s="359"/>
      <c r="O4" s="136" t="str">
        <f>+'sheet 1'!$BX$1&amp;+" Budget Requirement"</f>
        <v>2014 Budget Requirement</v>
      </c>
      <c r="P4" s="222"/>
      <c r="Q4" s="358"/>
      <c r="R4" s="89"/>
      <c r="S4" s="333" t="s">
        <v>1028</v>
      </c>
    </row>
    <row r="5" spans="1:19" ht="21.75" customHeight="1">
      <c r="A5" s="1022"/>
      <c r="C5" s="119" t="s">
        <v>1029</v>
      </c>
      <c r="D5" s="89"/>
      <c r="E5" s="119" t="s">
        <v>933</v>
      </c>
      <c r="F5" s="107"/>
      <c r="G5" s="119" t="s">
        <v>988</v>
      </c>
      <c r="H5" s="114"/>
      <c r="I5" s="119" t="s">
        <v>1030</v>
      </c>
      <c r="J5" s="107"/>
      <c r="K5" s="119" t="s">
        <v>1031</v>
      </c>
      <c r="L5" s="107"/>
      <c r="M5" s="355" t="s">
        <v>243</v>
      </c>
      <c r="N5" s="89"/>
      <c r="O5" s="240"/>
      <c r="P5" s="244"/>
      <c r="Q5" s="244"/>
      <c r="R5" s="89"/>
      <c r="S5" s="333" t="s">
        <v>1032</v>
      </c>
    </row>
    <row r="6" spans="1:19" ht="21.75" customHeight="1">
      <c r="A6" s="1022"/>
      <c r="C6" s="89"/>
      <c r="D6" s="89"/>
      <c r="E6" s="119" t="s">
        <v>972</v>
      </c>
      <c r="F6" s="107"/>
      <c r="G6" s="119" t="s">
        <v>423</v>
      </c>
      <c r="H6" s="112"/>
      <c r="I6" s="119" t="s">
        <v>402</v>
      </c>
      <c r="J6" s="107"/>
      <c r="K6" s="119" t="s">
        <v>1033</v>
      </c>
      <c r="L6" s="107"/>
      <c r="M6" s="179" t="s">
        <v>1028</v>
      </c>
      <c r="N6" s="89"/>
      <c r="O6" s="119" t="s">
        <v>1034</v>
      </c>
      <c r="P6" s="244"/>
      <c r="Q6" s="119" t="s">
        <v>1035</v>
      </c>
      <c r="R6" s="89"/>
      <c r="S6" s="333" t="s">
        <v>1036</v>
      </c>
    </row>
    <row r="7" spans="1:19" ht="21.75" customHeight="1">
      <c r="A7" s="1022"/>
      <c r="B7" s="58"/>
      <c r="C7" s="72"/>
      <c r="D7" s="72"/>
      <c r="E7" s="108"/>
      <c r="F7" s="108"/>
      <c r="G7" s="334"/>
      <c r="H7" s="113"/>
      <c r="I7" s="250" t="str">
        <f>+"Dec. 31, "&amp;+'sheet 1'!$BX$2</f>
        <v>Dec. 31, 2013</v>
      </c>
      <c r="J7" s="108"/>
      <c r="K7" s="354"/>
      <c r="L7" s="108"/>
      <c r="M7" s="108"/>
      <c r="N7" s="72"/>
      <c r="O7" s="233"/>
      <c r="P7" s="233"/>
      <c r="Q7" s="341" t="s">
        <v>1037</v>
      </c>
      <c r="R7" s="72"/>
      <c r="S7" s="72"/>
    </row>
    <row r="8" spans="1:19" ht="4.5" customHeight="1">
      <c r="A8" s="1022"/>
      <c r="B8" s="58"/>
      <c r="C8" s="58"/>
      <c r="D8" s="58"/>
      <c r="E8" s="58"/>
      <c r="F8" s="58"/>
      <c r="G8" s="58"/>
      <c r="H8" s="58"/>
      <c r="I8" s="58"/>
      <c r="J8" s="58"/>
      <c r="K8" s="58"/>
      <c r="L8" s="58"/>
      <c r="M8" s="58"/>
      <c r="N8" s="58"/>
      <c r="O8" s="58"/>
      <c r="P8" s="58"/>
      <c r="Q8" s="58"/>
      <c r="R8" s="58"/>
      <c r="S8" s="72"/>
    </row>
    <row r="9" spans="1:19" ht="24" customHeight="1">
      <c r="A9" s="1022"/>
      <c r="B9" s="360" t="s">
        <v>918</v>
      </c>
      <c r="C9" s="722"/>
      <c r="D9" s="352"/>
      <c r="E9" s="467"/>
      <c r="F9" s="365"/>
      <c r="G9" s="862"/>
      <c r="H9" s="365"/>
      <c r="I9" s="467"/>
      <c r="J9" s="365"/>
      <c r="K9" s="957"/>
      <c r="L9" s="365"/>
      <c r="M9" s="727"/>
      <c r="N9" s="365"/>
      <c r="O9" s="972"/>
      <c r="P9" s="365"/>
      <c r="Q9" s="467">
        <f>I9*M9</f>
        <v>0</v>
      </c>
      <c r="R9" s="365"/>
      <c r="S9" s="864"/>
    </row>
    <row r="10" spans="1:19" ht="24" customHeight="1">
      <c r="A10" s="1022"/>
      <c r="B10" s="360" t="s">
        <v>678</v>
      </c>
      <c r="C10" s="980"/>
      <c r="D10" s="352"/>
      <c r="E10" s="468"/>
      <c r="F10" s="365"/>
      <c r="G10" s="862"/>
      <c r="H10" s="365"/>
      <c r="I10" s="468"/>
      <c r="J10" s="365"/>
      <c r="K10" s="957"/>
      <c r="L10" s="365"/>
      <c r="M10" s="727"/>
      <c r="N10" s="365"/>
      <c r="O10" s="866"/>
      <c r="P10" s="365"/>
      <c r="Q10" s="468">
        <f>I10*M10</f>
        <v>0</v>
      </c>
      <c r="R10" s="365"/>
      <c r="S10" s="864"/>
    </row>
    <row r="11" spans="1:19" ht="24" customHeight="1">
      <c r="A11" s="1022"/>
      <c r="B11" s="360" t="s">
        <v>923</v>
      </c>
      <c r="C11" s="941"/>
      <c r="D11" s="352"/>
      <c r="E11" s="468"/>
      <c r="F11" s="365"/>
      <c r="G11" s="862"/>
      <c r="H11" s="365"/>
      <c r="I11" s="468"/>
      <c r="J11" s="365"/>
      <c r="K11" s="862"/>
      <c r="L11" s="365"/>
      <c r="M11" s="727"/>
      <c r="N11" s="365"/>
      <c r="O11" s="577"/>
      <c r="P11" s="365"/>
      <c r="Q11" s="468">
        <f>I11*M11</f>
        <v>0</v>
      </c>
      <c r="R11" s="365"/>
      <c r="S11" s="864"/>
    </row>
    <row r="12" spans="1:19" ht="24" customHeight="1">
      <c r="A12" s="1022"/>
      <c r="B12" s="360" t="s">
        <v>924</v>
      </c>
      <c r="C12" s="941"/>
      <c r="D12" s="352"/>
      <c r="E12" s="468"/>
      <c r="F12" s="365"/>
      <c r="G12" s="862"/>
      <c r="H12" s="365"/>
      <c r="I12" s="468"/>
      <c r="J12" s="365"/>
      <c r="K12" s="862"/>
      <c r="L12" s="365"/>
      <c r="M12" s="727"/>
      <c r="N12" s="365"/>
      <c r="O12" s="577"/>
      <c r="P12" s="365"/>
      <c r="Q12" s="468">
        <f>I12*M12</f>
        <v>0</v>
      </c>
      <c r="R12" s="365"/>
      <c r="S12" s="864"/>
    </row>
    <row r="13" spans="1:19" ht="24" customHeight="1">
      <c r="A13" s="1022"/>
      <c r="B13" s="360" t="s">
        <v>925</v>
      </c>
      <c r="C13" s="941"/>
      <c r="D13" s="352"/>
      <c r="E13" s="468"/>
      <c r="F13" s="365"/>
      <c r="G13" s="862"/>
      <c r="H13" s="365"/>
      <c r="I13" s="511"/>
      <c r="J13" s="365"/>
      <c r="K13" s="862"/>
      <c r="L13" s="365"/>
      <c r="M13" s="727"/>
      <c r="N13" s="365"/>
      <c r="O13" s="577"/>
      <c r="P13" s="365"/>
      <c r="Q13" s="468">
        <f>I13*M13</f>
        <v>0</v>
      </c>
      <c r="R13" s="365"/>
      <c r="S13" s="864"/>
    </row>
    <row r="14" spans="1:19" ht="22.5" customHeight="1">
      <c r="A14" s="1022"/>
      <c r="B14" s="360" t="s">
        <v>683</v>
      </c>
      <c r="C14" s="836"/>
      <c r="D14" s="352"/>
      <c r="E14" s="468"/>
      <c r="F14" s="365"/>
      <c r="G14" s="864"/>
      <c r="H14" s="365"/>
      <c r="I14" s="912"/>
      <c r="J14" s="365"/>
      <c r="K14" s="862"/>
      <c r="L14" s="365"/>
      <c r="M14" s="727"/>
      <c r="N14" s="365"/>
      <c r="O14" s="577"/>
      <c r="P14" s="365"/>
      <c r="Q14" s="468"/>
      <c r="R14" s="365"/>
      <c r="S14" s="864"/>
    </row>
    <row r="15" spans="1:19" ht="25.5" customHeight="1" thickBot="1">
      <c r="A15" s="1022"/>
      <c r="B15" s="360" t="s">
        <v>926</v>
      </c>
      <c r="C15" s="836"/>
      <c r="D15" s="353"/>
      <c r="E15" s="782"/>
      <c r="F15" s="783"/>
      <c r="G15" s="864"/>
      <c r="H15" s="783"/>
      <c r="I15" s="785"/>
      <c r="J15" s="365"/>
      <c r="K15" s="724" t="s">
        <v>145</v>
      </c>
      <c r="L15" s="365"/>
      <c r="M15" s="727"/>
      <c r="N15" s="365"/>
      <c r="O15" s="577"/>
      <c r="P15" s="365"/>
      <c r="Q15" s="468"/>
      <c r="R15" s="365"/>
      <c r="S15" s="864"/>
    </row>
    <row r="16" spans="1:19" ht="24" customHeight="1">
      <c r="A16" s="1022"/>
      <c r="B16" s="360" t="s">
        <v>927</v>
      </c>
      <c r="C16" s="836"/>
      <c r="D16" s="352"/>
      <c r="E16" s="468"/>
      <c r="F16" s="365"/>
      <c r="G16" s="862"/>
      <c r="H16" s="365"/>
      <c r="I16" s="468"/>
      <c r="J16" s="365"/>
      <c r="K16" s="862"/>
      <c r="L16" s="365"/>
      <c r="M16" s="727"/>
      <c r="N16" s="365"/>
      <c r="O16" s="577"/>
      <c r="P16" s="365"/>
      <c r="Q16" s="468"/>
      <c r="R16" s="365"/>
      <c r="S16" s="864"/>
    </row>
    <row r="17" spans="1:19" ht="24" customHeight="1">
      <c r="A17" s="1022"/>
      <c r="B17" s="360" t="s">
        <v>928</v>
      </c>
      <c r="C17" s="836"/>
      <c r="D17" s="352"/>
      <c r="E17" s="468"/>
      <c r="F17" s="365"/>
      <c r="G17" s="862"/>
      <c r="H17" s="365"/>
      <c r="I17" s="468"/>
      <c r="J17" s="365"/>
      <c r="K17" s="862"/>
      <c r="L17" s="365"/>
      <c r="M17" s="727"/>
      <c r="N17" s="365"/>
      <c r="O17" s="866"/>
      <c r="P17" s="365"/>
      <c r="Q17" s="468"/>
      <c r="R17" s="365"/>
      <c r="S17" s="864"/>
    </row>
    <row r="18" spans="1:19" ht="24" customHeight="1">
      <c r="A18" s="1022"/>
      <c r="B18" s="360" t="s">
        <v>776</v>
      </c>
      <c r="C18" s="722"/>
      <c r="D18" s="352"/>
      <c r="E18" s="468"/>
      <c r="F18" s="365"/>
      <c r="G18" s="864"/>
      <c r="H18" s="365"/>
      <c r="I18" s="468"/>
      <c r="J18" s="365"/>
      <c r="K18" s="862"/>
      <c r="L18" s="365"/>
      <c r="M18" s="727"/>
      <c r="N18" s="365"/>
      <c r="O18" s="468"/>
      <c r="P18" s="783"/>
      <c r="Q18" s="468"/>
      <c r="R18" s="783"/>
      <c r="S18" s="864"/>
    </row>
    <row r="19" spans="1:19" ht="24" customHeight="1">
      <c r="A19" s="1022"/>
      <c r="B19" s="360" t="s">
        <v>777</v>
      </c>
      <c r="C19" s="722"/>
      <c r="D19" s="352"/>
      <c r="E19" s="468"/>
      <c r="F19" s="365"/>
      <c r="G19" s="864"/>
      <c r="H19" s="365"/>
      <c r="I19" s="468"/>
      <c r="J19" s="365"/>
      <c r="K19" s="862"/>
      <c r="L19" s="365"/>
      <c r="M19" s="727"/>
      <c r="N19" s="365"/>
      <c r="O19" s="468"/>
      <c r="P19" s="365"/>
      <c r="Q19" s="468"/>
      <c r="R19" s="365"/>
      <c r="S19" s="864"/>
    </row>
    <row r="20" spans="1:19" ht="24" customHeight="1">
      <c r="A20" s="1022"/>
      <c r="B20" s="360" t="s">
        <v>1038</v>
      </c>
      <c r="C20" s="722"/>
      <c r="D20" s="352"/>
      <c r="E20" s="468"/>
      <c r="F20" s="365"/>
      <c r="G20" s="864"/>
      <c r="H20" s="365"/>
      <c r="I20" s="867"/>
      <c r="J20" s="365"/>
      <c r="K20" s="862"/>
      <c r="L20" s="365"/>
      <c r="M20" s="727"/>
      <c r="N20" s="365"/>
      <c r="O20" s="468"/>
      <c r="P20" s="365"/>
      <c r="Q20" s="468"/>
      <c r="R20" s="365"/>
      <c r="S20" s="864"/>
    </row>
    <row r="21" spans="1:19" ht="24" customHeight="1">
      <c r="A21" s="1022"/>
      <c r="B21" s="360" t="s">
        <v>1039</v>
      </c>
      <c r="C21" s="722"/>
      <c r="D21" s="352"/>
      <c r="E21" s="468"/>
      <c r="F21" s="365"/>
      <c r="G21" s="864"/>
      <c r="H21" s="365"/>
      <c r="I21" s="468"/>
      <c r="J21" s="365"/>
      <c r="K21" s="862"/>
      <c r="L21" s="365"/>
      <c r="M21" s="727"/>
      <c r="N21" s="365"/>
      <c r="O21" s="468"/>
      <c r="P21" s="365"/>
      <c r="Q21" s="468"/>
      <c r="R21" s="365"/>
      <c r="S21" s="864"/>
    </row>
    <row r="22" spans="1:19" ht="24" customHeight="1" thickBot="1">
      <c r="A22" s="1022"/>
      <c r="B22" s="360" t="s">
        <v>1040</v>
      </c>
      <c r="C22" s="722"/>
      <c r="D22" s="352"/>
      <c r="E22" s="779"/>
      <c r="F22" s="787"/>
      <c r="G22" s="865"/>
      <c r="H22" s="787"/>
      <c r="I22" s="766"/>
      <c r="J22" s="787"/>
      <c r="K22" s="863"/>
      <c r="L22" s="787"/>
      <c r="M22" s="791"/>
      <c r="N22" s="787"/>
      <c r="O22" s="766"/>
      <c r="P22" s="787"/>
      <c r="Q22" s="766"/>
      <c r="R22" s="787"/>
      <c r="S22" s="766"/>
    </row>
    <row r="23" spans="1:19" ht="24" customHeight="1">
      <c r="A23" s="1022"/>
      <c r="B23" s="579"/>
      <c r="C23" s="372" t="s">
        <v>436</v>
      </c>
      <c r="D23" s="352"/>
      <c r="E23" s="469">
        <f>SUM(E9:E22)</f>
        <v>0</v>
      </c>
      <c r="F23" s="352"/>
      <c r="G23" s="352"/>
      <c r="H23" s="352"/>
      <c r="I23" s="469">
        <f>SUM(I9:I22)</f>
        <v>0</v>
      </c>
      <c r="J23" s="352"/>
      <c r="K23" s="352"/>
      <c r="L23" s="352"/>
      <c r="M23" s="352"/>
      <c r="N23" s="352"/>
      <c r="O23" s="469">
        <f>SUM(O9:O22)</f>
        <v>0</v>
      </c>
      <c r="P23" s="352"/>
      <c r="Q23" s="469">
        <f>SUM(Q9:Q22)</f>
        <v>0</v>
      </c>
      <c r="R23" s="352"/>
      <c r="S23" s="352"/>
    </row>
    <row r="24" spans="1:19" ht="4.5" customHeight="1">
      <c r="A24" s="1022"/>
      <c r="B24" s="186"/>
      <c r="C24" s="84"/>
      <c r="D24" s="58"/>
      <c r="E24" s="58"/>
      <c r="F24" s="58"/>
      <c r="G24" s="58"/>
      <c r="H24" s="64"/>
      <c r="I24" s="58"/>
      <c r="J24" s="64"/>
      <c r="K24" s="58"/>
      <c r="L24" s="64"/>
      <c r="M24" s="58"/>
      <c r="N24" s="64"/>
      <c r="O24" s="58"/>
      <c r="P24" s="64"/>
      <c r="Q24" s="58"/>
      <c r="R24" s="64"/>
      <c r="S24" s="72"/>
    </row>
    <row r="25" spans="1:17" ht="15.75">
      <c r="A25" s="1022"/>
      <c r="B25" s="361" t="s">
        <v>1041</v>
      </c>
      <c r="O25" s="278" t="s">
        <v>1042</v>
      </c>
      <c r="Q25" s="278" t="s">
        <v>1043</v>
      </c>
    </row>
    <row r="26" spans="1:15" ht="15">
      <c r="A26" s="1022"/>
      <c r="B26" s="361" t="s">
        <v>1044</v>
      </c>
      <c r="O26" s="60"/>
    </row>
    <row r="27" spans="1:15" ht="15.75">
      <c r="A27" s="1022"/>
      <c r="B27" s="361" t="s">
        <v>1045</v>
      </c>
      <c r="O27" s="973" t="s">
        <v>1085</v>
      </c>
    </row>
    <row r="28" spans="1:15" ht="15">
      <c r="A28" s="1022"/>
      <c r="B28" s="361" t="str">
        <f>+"                All notes with an original date of issue of "&amp;+'sheet 1'!$BX$4&amp;+" or prior require one legally payable installment to be budgeted if it is contemplated that such notes will be renewed in "&amp;+'sheet 1'!$BX$1&amp;+" or"</f>
        <v>                All notes with an original date of issue of 2011 or prior require one legally payable installment to be budgeted if it is contemplated that such notes will be renewed in 2014 or</v>
      </c>
      <c r="O28" s="60"/>
    </row>
    <row r="29" spans="1:15" ht="15">
      <c r="A29" s="1022"/>
      <c r="B29" s="361" t="s">
        <v>1046</v>
      </c>
      <c r="O29" s="60"/>
    </row>
    <row r="30" spans="1:15" ht="18.75">
      <c r="A30" s="1022"/>
      <c r="B30" s="362" t="s">
        <v>1047</v>
      </c>
      <c r="N30" s="363" t="s">
        <v>1048</v>
      </c>
      <c r="O30" s="60"/>
    </row>
  </sheetData>
  <sheetProtection/>
  <mergeCells count="1">
    <mergeCell ref="A1:A30"/>
  </mergeCells>
  <printOptions/>
  <pageMargins left="0" right="0" top="0" bottom="0" header="0.5" footer="0.5"/>
  <pageSetup fitToHeight="1" fitToWidth="1" horizontalDpi="600" verticalDpi="600" orientation="landscape" paperSize="5" scale="97" r:id="rId1"/>
</worksheet>
</file>

<file path=xl/worksheets/sheet42.xml><?xml version="1.0" encoding="utf-8"?>
<worksheet xmlns="http://schemas.openxmlformats.org/spreadsheetml/2006/main" xmlns:r="http://schemas.openxmlformats.org/officeDocument/2006/relationships">
  <sheetPr codeName="Sheet411">
    <pageSetUpPr fitToPage="1"/>
  </sheetPr>
  <dimension ref="A1:S30"/>
  <sheetViews>
    <sheetView showGridLines="0" zoomScale="75" zoomScaleNormal="75" zoomScalePageLayoutView="0" workbookViewId="0" topLeftCell="C1">
      <selection activeCell="I25" sqref="I25"/>
    </sheetView>
  </sheetViews>
  <sheetFormatPr defaultColWidth="8.88671875" defaultRowHeight="15"/>
  <cols>
    <col min="1" max="2" width="2.77734375" style="0" customWidth="1"/>
    <col min="3" max="3" width="35.77734375" style="0" customWidth="1"/>
    <col min="4" max="4" width="0.3359375" style="0" customWidth="1"/>
    <col min="5" max="5" width="13.5546875" style="0" customWidth="1"/>
    <col min="6" max="6" width="0.671875" style="0" customWidth="1"/>
    <col min="7" max="7" width="12.77734375" style="0" customWidth="1"/>
    <col min="8" max="8" width="0.671875" style="0" customWidth="1"/>
    <col min="9" max="9" width="13.99609375" style="0" customWidth="1"/>
    <col min="10" max="10" width="0.671875" style="0" customWidth="1"/>
    <col min="11" max="11" width="12.77734375" style="0" customWidth="1"/>
    <col min="12" max="12" width="0.671875" style="0" customWidth="1"/>
    <col min="13" max="13" width="12.77734375" style="0" customWidth="1"/>
    <col min="14" max="14" width="0.671875" style="0" customWidth="1"/>
    <col min="15" max="15" width="12.4453125" style="0" customWidth="1"/>
    <col min="16" max="16" width="0.671875" style="0" customWidth="1"/>
    <col min="17" max="17" width="12.5546875" style="0" customWidth="1"/>
    <col min="18" max="18" width="0.671875" style="0" customWidth="1"/>
    <col min="19" max="19" width="12.77734375" style="0" customWidth="1"/>
    <col min="20" max="20" width="0.671875" style="0" customWidth="1"/>
    <col min="21" max="21" width="12.77734375" style="0" customWidth="1"/>
  </cols>
  <sheetData>
    <row r="1" spans="1:19" ht="22.5">
      <c r="A1" s="1022" t="s">
        <v>977</v>
      </c>
      <c r="C1" s="24" t="s">
        <v>1026</v>
      </c>
      <c r="D1" s="23"/>
      <c r="E1" s="23"/>
      <c r="F1" s="23"/>
      <c r="G1" s="23"/>
      <c r="H1" s="23"/>
      <c r="I1" s="23"/>
      <c r="J1" s="23"/>
      <c r="K1" s="23"/>
      <c r="L1" s="23"/>
      <c r="M1" s="23"/>
      <c r="N1" s="23"/>
      <c r="O1" s="23"/>
      <c r="P1" s="23"/>
      <c r="Q1" s="23"/>
      <c r="R1" s="23"/>
      <c r="S1" s="23"/>
    </row>
    <row r="2" spans="1:19" ht="22.5">
      <c r="A2" s="1022"/>
      <c r="B2" s="105"/>
      <c r="C2" s="105"/>
      <c r="D2" s="69"/>
      <c r="E2" s="69"/>
      <c r="F2" s="69"/>
      <c r="G2" s="69"/>
      <c r="H2" s="69"/>
      <c r="I2" s="69"/>
      <c r="J2" s="69"/>
      <c r="K2" s="69"/>
      <c r="L2" s="69"/>
      <c r="M2" s="69"/>
      <c r="N2" s="69"/>
      <c r="O2" s="69"/>
      <c r="P2" s="69"/>
      <c r="Q2" s="69"/>
      <c r="R2" s="69"/>
      <c r="S2" s="69"/>
    </row>
    <row r="3" spans="1:19" ht="4.5" customHeight="1">
      <c r="A3" s="1022"/>
      <c r="B3" s="58"/>
      <c r="C3" s="58"/>
      <c r="D3" s="58"/>
      <c r="E3" s="58"/>
      <c r="F3" s="58"/>
      <c r="G3" s="58"/>
      <c r="H3" s="58"/>
      <c r="I3" s="58"/>
      <c r="J3" s="58"/>
      <c r="K3" s="58"/>
      <c r="L3" s="58"/>
      <c r="M3" s="58"/>
      <c r="N3" s="58"/>
      <c r="O3" s="58"/>
      <c r="P3" s="58"/>
      <c r="Q3" s="58"/>
      <c r="R3" s="58"/>
      <c r="S3" s="72"/>
    </row>
    <row r="4" spans="1:19" ht="21.75" customHeight="1">
      <c r="A4" s="1022"/>
      <c r="B4" s="60"/>
      <c r="C4" s="89"/>
      <c r="D4" s="89"/>
      <c r="E4" s="119" t="s">
        <v>1027</v>
      </c>
      <c r="F4" s="107"/>
      <c r="G4" s="119" t="s">
        <v>1027</v>
      </c>
      <c r="H4" s="114"/>
      <c r="I4" s="119" t="s">
        <v>933</v>
      </c>
      <c r="J4" s="107"/>
      <c r="K4" s="119" t="s">
        <v>248</v>
      </c>
      <c r="L4" s="107"/>
      <c r="M4" s="355" t="s">
        <v>992</v>
      </c>
      <c r="N4" s="359"/>
      <c r="O4" s="136" t="str">
        <f>+'sheet 1'!$BX$1&amp;+" Budget Requirement"</f>
        <v>2014 Budget Requirement</v>
      </c>
      <c r="P4" s="222"/>
      <c r="Q4" s="358"/>
      <c r="R4" s="89"/>
      <c r="S4" s="333" t="s">
        <v>1028</v>
      </c>
    </row>
    <row r="5" spans="1:19" ht="21.75" customHeight="1">
      <c r="A5" s="1022"/>
      <c r="C5" s="119" t="s">
        <v>1029</v>
      </c>
      <c r="D5" s="89"/>
      <c r="E5" s="119" t="s">
        <v>933</v>
      </c>
      <c r="F5" s="107"/>
      <c r="G5" s="119" t="s">
        <v>988</v>
      </c>
      <c r="H5" s="114"/>
      <c r="I5" s="119" t="s">
        <v>1030</v>
      </c>
      <c r="J5" s="107"/>
      <c r="K5" s="119" t="s">
        <v>1031</v>
      </c>
      <c r="L5" s="107"/>
      <c r="M5" s="355" t="s">
        <v>243</v>
      </c>
      <c r="N5" s="89"/>
      <c r="O5" s="240"/>
      <c r="P5" s="244"/>
      <c r="Q5" s="244"/>
      <c r="R5" s="89"/>
      <c r="S5" s="333" t="s">
        <v>1032</v>
      </c>
    </row>
    <row r="6" spans="1:19" ht="21.75" customHeight="1">
      <c r="A6" s="1022"/>
      <c r="C6" s="89"/>
      <c r="D6" s="89"/>
      <c r="E6" s="119" t="s">
        <v>972</v>
      </c>
      <c r="F6" s="107"/>
      <c r="G6" s="119" t="s">
        <v>423</v>
      </c>
      <c r="H6" s="112"/>
      <c r="I6" s="119" t="s">
        <v>402</v>
      </c>
      <c r="J6" s="107"/>
      <c r="K6" s="119" t="s">
        <v>1033</v>
      </c>
      <c r="L6" s="107"/>
      <c r="M6" s="179" t="s">
        <v>1028</v>
      </c>
      <c r="N6" s="89"/>
      <c r="O6" s="119" t="s">
        <v>1034</v>
      </c>
      <c r="P6" s="244"/>
      <c r="Q6" s="119" t="s">
        <v>1035</v>
      </c>
      <c r="R6" s="89"/>
      <c r="S6" s="333" t="s">
        <v>1036</v>
      </c>
    </row>
    <row r="7" spans="1:19" ht="21.75" customHeight="1">
      <c r="A7" s="1022"/>
      <c r="B7" s="58"/>
      <c r="C7" s="72"/>
      <c r="D7" s="72"/>
      <c r="E7" s="108"/>
      <c r="F7" s="108"/>
      <c r="G7" s="334"/>
      <c r="H7" s="113"/>
      <c r="I7" s="250" t="str">
        <f>+"Dec. 31, "&amp;+'sheet 1'!$BX$2</f>
        <v>Dec. 31, 2013</v>
      </c>
      <c r="J7" s="108"/>
      <c r="K7" s="354"/>
      <c r="L7" s="108"/>
      <c r="M7" s="108"/>
      <c r="N7" s="72"/>
      <c r="O7" s="233"/>
      <c r="P7" s="233"/>
      <c r="Q7" s="341" t="s">
        <v>1037</v>
      </c>
      <c r="R7" s="72"/>
      <c r="S7" s="72"/>
    </row>
    <row r="8" spans="1:19" ht="4.5" customHeight="1">
      <c r="A8" s="1022"/>
      <c r="B8" s="58"/>
      <c r="C8" s="58"/>
      <c r="D8" s="58"/>
      <c r="E8" s="58"/>
      <c r="F8" s="58"/>
      <c r="G8" s="58"/>
      <c r="H8" s="58"/>
      <c r="I8" s="58"/>
      <c r="J8" s="58"/>
      <c r="K8" s="58"/>
      <c r="L8" s="58"/>
      <c r="M8" s="58"/>
      <c r="N8" s="58"/>
      <c r="O8" s="58"/>
      <c r="P8" s="58"/>
      <c r="Q8" s="58"/>
      <c r="R8" s="58"/>
      <c r="S8" s="72"/>
    </row>
    <row r="9" spans="1:19" ht="24" customHeight="1">
      <c r="A9" s="1022"/>
      <c r="B9" s="360" t="s">
        <v>918</v>
      </c>
      <c r="C9" s="722"/>
      <c r="D9" s="352"/>
      <c r="E9" s="468"/>
      <c r="F9" s="365"/>
      <c r="G9" s="580"/>
      <c r="H9" s="365"/>
      <c r="I9" s="468"/>
      <c r="J9" s="365"/>
      <c r="K9" s="726"/>
      <c r="L9" s="365"/>
      <c r="M9" s="727"/>
      <c r="N9" s="365"/>
      <c r="O9" s="468"/>
      <c r="P9" s="365"/>
      <c r="Q9" s="467">
        <f>(I9*M9)</f>
        <v>0</v>
      </c>
      <c r="R9" s="365"/>
      <c r="S9" s="580">
        <f>K9</f>
        <v>0</v>
      </c>
    </row>
    <row r="10" spans="1:19" ht="24" customHeight="1">
      <c r="A10" s="1022"/>
      <c r="B10" s="360" t="s">
        <v>678</v>
      </c>
      <c r="C10" s="722"/>
      <c r="D10" s="352"/>
      <c r="E10" s="468"/>
      <c r="F10" s="365"/>
      <c r="G10" s="580"/>
      <c r="H10" s="365"/>
      <c r="I10" s="468"/>
      <c r="J10" s="365"/>
      <c r="K10" s="580"/>
      <c r="L10" s="365"/>
      <c r="M10" s="727"/>
      <c r="N10" s="365"/>
      <c r="O10" s="468"/>
      <c r="P10" s="365"/>
      <c r="Q10" s="468">
        <f>(I10*M10)</f>
        <v>0</v>
      </c>
      <c r="R10" s="365"/>
      <c r="S10" s="580">
        <f>K10</f>
        <v>0</v>
      </c>
    </row>
    <row r="11" spans="1:19" ht="24" customHeight="1">
      <c r="A11" s="1022"/>
      <c r="B11" s="360" t="s">
        <v>923</v>
      </c>
      <c r="C11" s="722"/>
      <c r="D11" s="352"/>
      <c r="E11" s="468"/>
      <c r="F11" s="365"/>
      <c r="G11" s="580"/>
      <c r="H11" s="365"/>
      <c r="I11" s="468"/>
      <c r="J11" s="365"/>
      <c r="K11" s="580"/>
      <c r="L11" s="365"/>
      <c r="M11" s="727"/>
      <c r="N11" s="365"/>
      <c r="O11" s="468"/>
      <c r="P11" s="365"/>
      <c r="Q11" s="468">
        <f aca="true" t="shared" si="0" ref="Q11:Q21">(I11*M11)</f>
        <v>0</v>
      </c>
      <c r="R11" s="365"/>
      <c r="S11" s="580">
        <f>K11</f>
        <v>0</v>
      </c>
    </row>
    <row r="12" spans="1:19" ht="24" customHeight="1">
      <c r="A12" s="1022"/>
      <c r="B12" s="360" t="s">
        <v>924</v>
      </c>
      <c r="C12" s="722"/>
      <c r="D12" s="352"/>
      <c r="E12" s="782"/>
      <c r="F12" s="783"/>
      <c r="G12" s="784"/>
      <c r="H12" s="783"/>
      <c r="I12" s="785"/>
      <c r="J12" s="783"/>
      <c r="K12" s="807"/>
      <c r="L12" s="783"/>
      <c r="M12" s="808"/>
      <c r="N12" s="365"/>
      <c r="O12" s="468"/>
      <c r="P12" s="365"/>
      <c r="Q12" s="468">
        <f t="shared" si="0"/>
        <v>0</v>
      </c>
      <c r="R12" s="365"/>
      <c r="S12" s="580">
        <f aca="true" t="shared" si="1" ref="S12:S21">K12</f>
        <v>0</v>
      </c>
    </row>
    <row r="13" spans="1:19" ht="24" customHeight="1">
      <c r="A13" s="1022"/>
      <c r="B13" s="360" t="s">
        <v>925</v>
      </c>
      <c r="C13" s="722"/>
      <c r="D13" s="352"/>
      <c r="E13" s="468"/>
      <c r="F13" s="365"/>
      <c r="G13" s="580"/>
      <c r="H13" s="365"/>
      <c r="I13" s="468"/>
      <c r="J13" s="365"/>
      <c r="K13" s="726"/>
      <c r="L13" s="365"/>
      <c r="M13" s="727"/>
      <c r="N13" s="365"/>
      <c r="O13" s="468"/>
      <c r="P13" s="365"/>
      <c r="Q13" s="468">
        <f t="shared" si="0"/>
        <v>0</v>
      </c>
      <c r="R13" s="365"/>
      <c r="S13" s="580">
        <f t="shared" si="1"/>
        <v>0</v>
      </c>
    </row>
    <row r="14" spans="1:19" ht="22.5" customHeight="1">
      <c r="A14" s="1022"/>
      <c r="B14" s="360" t="s">
        <v>683</v>
      </c>
      <c r="C14" s="722"/>
      <c r="D14" s="352"/>
      <c r="E14" s="468"/>
      <c r="F14" s="365"/>
      <c r="G14" s="580"/>
      <c r="H14" s="365"/>
      <c r="I14" s="468"/>
      <c r="J14" s="365"/>
      <c r="K14" s="726"/>
      <c r="L14" s="365"/>
      <c r="M14" s="727"/>
      <c r="N14" s="365"/>
      <c r="O14" s="468"/>
      <c r="P14" s="365"/>
      <c r="Q14" s="468">
        <f t="shared" si="0"/>
        <v>0</v>
      </c>
      <c r="R14" s="365"/>
      <c r="S14" s="580">
        <f t="shared" si="1"/>
        <v>0</v>
      </c>
    </row>
    <row r="15" spans="1:19" ht="25.5" customHeight="1">
      <c r="A15" s="1022"/>
      <c r="B15" s="360" t="s">
        <v>926</v>
      </c>
      <c r="C15" s="722"/>
      <c r="D15" s="352"/>
      <c r="E15" s="468"/>
      <c r="F15" s="365"/>
      <c r="G15" s="580"/>
      <c r="H15" s="365"/>
      <c r="I15" s="468"/>
      <c r="J15" s="365"/>
      <c r="K15" s="726"/>
      <c r="L15" s="365"/>
      <c r="M15" s="727"/>
      <c r="N15" s="365"/>
      <c r="O15" s="468"/>
      <c r="P15" s="365"/>
      <c r="Q15" s="468">
        <f t="shared" si="0"/>
        <v>0</v>
      </c>
      <c r="R15" s="365"/>
      <c r="S15" s="580">
        <f t="shared" si="1"/>
        <v>0</v>
      </c>
    </row>
    <row r="16" spans="1:19" ht="24" customHeight="1">
      <c r="A16" s="1022"/>
      <c r="B16" s="360" t="s">
        <v>927</v>
      </c>
      <c r="C16" s="722"/>
      <c r="D16" s="352"/>
      <c r="E16" s="468"/>
      <c r="F16" s="365"/>
      <c r="G16" s="580"/>
      <c r="H16" s="365"/>
      <c r="I16" s="468"/>
      <c r="J16" s="365"/>
      <c r="K16" s="726"/>
      <c r="L16" s="365"/>
      <c r="M16" s="727"/>
      <c r="N16" s="365"/>
      <c r="O16" s="468"/>
      <c r="P16" s="365"/>
      <c r="Q16" s="468">
        <f t="shared" si="0"/>
        <v>0</v>
      </c>
      <c r="R16" s="365"/>
      <c r="S16" s="580">
        <f t="shared" si="1"/>
        <v>0</v>
      </c>
    </row>
    <row r="17" spans="1:19" ht="24" customHeight="1">
      <c r="A17" s="1022"/>
      <c r="B17" s="360" t="s">
        <v>928</v>
      </c>
      <c r="C17" s="722"/>
      <c r="D17" s="352"/>
      <c r="E17" s="468"/>
      <c r="F17" s="365"/>
      <c r="G17" s="580"/>
      <c r="H17" s="365"/>
      <c r="I17" s="468"/>
      <c r="J17" s="365"/>
      <c r="K17" s="726"/>
      <c r="L17" s="365"/>
      <c r="M17" s="727"/>
      <c r="N17" s="365"/>
      <c r="O17" s="468"/>
      <c r="P17" s="365"/>
      <c r="Q17" s="468">
        <f t="shared" si="0"/>
        <v>0</v>
      </c>
      <c r="R17" s="365"/>
      <c r="S17" s="580">
        <f t="shared" si="1"/>
        <v>0</v>
      </c>
    </row>
    <row r="18" spans="1:19" ht="24" customHeight="1">
      <c r="A18" s="1022"/>
      <c r="B18" s="360" t="s">
        <v>776</v>
      </c>
      <c r="C18" s="722"/>
      <c r="D18" s="352"/>
      <c r="E18" s="468"/>
      <c r="F18" s="365"/>
      <c r="G18" s="580"/>
      <c r="H18" s="365"/>
      <c r="I18" s="468"/>
      <c r="J18" s="365"/>
      <c r="K18" s="726"/>
      <c r="L18" s="365"/>
      <c r="M18" s="727"/>
      <c r="N18" s="365"/>
      <c r="O18" s="468"/>
      <c r="P18" s="365"/>
      <c r="Q18" s="468">
        <f t="shared" si="0"/>
        <v>0</v>
      </c>
      <c r="R18" s="365"/>
      <c r="S18" s="580">
        <f t="shared" si="1"/>
        <v>0</v>
      </c>
    </row>
    <row r="19" spans="1:19" ht="24" customHeight="1">
      <c r="A19" s="1022"/>
      <c r="B19" s="360" t="s">
        <v>777</v>
      </c>
      <c r="C19" s="722"/>
      <c r="D19" s="352"/>
      <c r="E19" s="468"/>
      <c r="F19" s="365"/>
      <c r="G19" s="580"/>
      <c r="H19" s="365"/>
      <c r="I19" s="468"/>
      <c r="J19" s="365"/>
      <c r="K19" s="726"/>
      <c r="L19" s="365"/>
      <c r="M19" s="727"/>
      <c r="N19" s="365"/>
      <c r="O19" s="468"/>
      <c r="P19" s="365"/>
      <c r="Q19" s="468">
        <f t="shared" si="0"/>
        <v>0</v>
      </c>
      <c r="R19" s="365"/>
      <c r="S19" s="580">
        <f t="shared" si="1"/>
        <v>0</v>
      </c>
    </row>
    <row r="20" spans="1:19" ht="24" customHeight="1">
      <c r="A20" s="1022"/>
      <c r="B20" s="360" t="s">
        <v>1038</v>
      </c>
      <c r="C20" s="722"/>
      <c r="D20" s="352"/>
      <c r="E20" s="468"/>
      <c r="F20" s="365"/>
      <c r="G20" s="580"/>
      <c r="H20" s="365"/>
      <c r="I20" s="468"/>
      <c r="J20" s="365"/>
      <c r="K20" s="580"/>
      <c r="L20" s="365"/>
      <c r="M20" s="727"/>
      <c r="N20" s="365"/>
      <c r="O20" s="468"/>
      <c r="P20" s="365"/>
      <c r="Q20" s="468">
        <f t="shared" si="0"/>
        <v>0</v>
      </c>
      <c r="R20" s="365"/>
      <c r="S20" s="580">
        <f t="shared" si="1"/>
        <v>0</v>
      </c>
    </row>
    <row r="21" spans="1:19" ht="24" customHeight="1">
      <c r="A21" s="1022"/>
      <c r="B21" s="360" t="s">
        <v>1039</v>
      </c>
      <c r="C21" s="722"/>
      <c r="D21" s="352"/>
      <c r="E21" s="468"/>
      <c r="F21" s="365"/>
      <c r="G21" s="580"/>
      <c r="H21" s="365"/>
      <c r="I21" s="468"/>
      <c r="J21" s="365"/>
      <c r="K21" s="726"/>
      <c r="L21" s="365"/>
      <c r="M21" s="727"/>
      <c r="N21" s="365"/>
      <c r="O21" s="468"/>
      <c r="P21" s="365"/>
      <c r="Q21" s="468">
        <f t="shared" si="0"/>
        <v>0</v>
      </c>
      <c r="R21" s="365"/>
      <c r="S21" s="580">
        <f t="shared" si="1"/>
        <v>0</v>
      </c>
    </row>
    <row r="22" spans="1:19" ht="24" customHeight="1" thickBot="1">
      <c r="A22" s="1022"/>
      <c r="B22" s="360" t="s">
        <v>1040</v>
      </c>
      <c r="C22" s="722"/>
      <c r="D22" s="352"/>
      <c r="E22" s="779"/>
      <c r="F22" s="787"/>
      <c r="G22" s="788"/>
      <c r="H22" s="787"/>
      <c r="I22" s="766"/>
      <c r="J22" s="787"/>
      <c r="K22" s="789"/>
      <c r="L22" s="787"/>
      <c r="M22" s="791"/>
      <c r="N22" s="787"/>
      <c r="O22" s="766"/>
      <c r="P22" s="787"/>
      <c r="Q22" s="766">
        <f>M22*I22</f>
        <v>0</v>
      </c>
      <c r="R22" s="787"/>
      <c r="S22" s="788"/>
    </row>
    <row r="23" spans="1:19" ht="24" customHeight="1">
      <c r="A23" s="1022"/>
      <c r="B23" s="579"/>
      <c r="C23" s="372" t="s">
        <v>436</v>
      </c>
      <c r="D23" s="352"/>
      <c r="E23" s="469"/>
      <c r="F23" s="352"/>
      <c r="G23" s="352"/>
      <c r="H23" s="352"/>
      <c r="I23" s="469"/>
      <c r="J23" s="352"/>
      <c r="K23" s="352"/>
      <c r="L23" s="352"/>
      <c r="M23" s="352"/>
      <c r="N23" s="352"/>
      <c r="O23" s="469"/>
      <c r="P23" s="352"/>
      <c r="Q23" s="469"/>
      <c r="R23" s="352"/>
      <c r="S23" s="352"/>
    </row>
    <row r="24" spans="1:19" ht="4.5" customHeight="1">
      <c r="A24" s="1022"/>
      <c r="B24" s="186"/>
      <c r="C24" s="84"/>
      <c r="D24" s="58"/>
      <c r="E24" s="58"/>
      <c r="F24" s="58"/>
      <c r="G24" s="58"/>
      <c r="H24" s="64"/>
      <c r="I24" s="58"/>
      <c r="J24" s="64"/>
      <c r="K24" s="58"/>
      <c r="L24" s="64"/>
      <c r="M24" s="58"/>
      <c r="N24" s="64"/>
      <c r="O24" s="58"/>
      <c r="P24" s="64"/>
      <c r="Q24" s="58"/>
      <c r="R24" s="64"/>
      <c r="S24" s="72"/>
    </row>
    <row r="25" spans="1:17" ht="15.75">
      <c r="A25" s="1022"/>
      <c r="B25" s="361" t="s">
        <v>1041</v>
      </c>
      <c r="O25" s="278" t="s">
        <v>1042</v>
      </c>
      <c r="Q25" s="278" t="s">
        <v>1043</v>
      </c>
    </row>
    <row r="26" spans="1:15" ht="15">
      <c r="A26" s="1022"/>
      <c r="B26" s="361" t="s">
        <v>1044</v>
      </c>
      <c r="O26" s="60"/>
    </row>
    <row r="27" spans="1:15" ht="15">
      <c r="A27" s="1022"/>
      <c r="B27" s="361" t="s">
        <v>1045</v>
      </c>
      <c r="O27" s="60"/>
    </row>
    <row r="28" spans="1:15" ht="15">
      <c r="A28" s="1022"/>
      <c r="B28" s="361" t="str">
        <f>+"                All notes with an original date of issue of "&amp;+'sheet 1'!$BX$4&amp;+" or prior require one legally payable installment to be budgeted if it is contemplated that such notes will be renewed in "&amp;+'sheet 1'!$BX$1&amp;+" or"</f>
        <v>                All notes with an original date of issue of 2011 or prior require one legally payable installment to be budgeted if it is contemplated that such notes will be renewed in 2014 or</v>
      </c>
      <c r="O28" s="60"/>
    </row>
    <row r="29" spans="1:15" ht="15">
      <c r="A29" s="1022"/>
      <c r="B29" s="361" t="s">
        <v>1046</v>
      </c>
      <c r="O29" s="60"/>
    </row>
    <row r="30" spans="1:15" ht="18.75">
      <c r="A30" s="1022"/>
      <c r="B30" s="362" t="s">
        <v>1047</v>
      </c>
      <c r="N30" s="363" t="s">
        <v>1048</v>
      </c>
      <c r="O30" s="60"/>
    </row>
  </sheetData>
  <sheetProtection/>
  <mergeCells count="1">
    <mergeCell ref="A1:A30"/>
  </mergeCells>
  <printOptions/>
  <pageMargins left="0" right="0" top="0" bottom="0" header="0.5" footer="0.5"/>
  <pageSetup fitToHeight="1" fitToWidth="1" horizontalDpi="600" verticalDpi="600" orientation="landscape" paperSize="5" scale="96" r:id="rId1"/>
</worksheet>
</file>

<file path=xl/worksheets/sheet43.xml><?xml version="1.0" encoding="utf-8"?>
<worksheet xmlns="http://schemas.openxmlformats.org/spreadsheetml/2006/main" xmlns:r="http://schemas.openxmlformats.org/officeDocument/2006/relationships">
  <sheetPr codeName="Sheet41111">
    <pageSetUpPr fitToPage="1"/>
  </sheetPr>
  <dimension ref="A1:U30"/>
  <sheetViews>
    <sheetView showGridLines="0" zoomScale="75" zoomScaleNormal="75" zoomScalePageLayoutView="0" workbookViewId="0" topLeftCell="C1">
      <selection activeCell="E23" sqref="E23"/>
    </sheetView>
  </sheetViews>
  <sheetFormatPr defaultColWidth="8.88671875" defaultRowHeight="15"/>
  <cols>
    <col min="1" max="2" width="2.77734375" style="0" customWidth="1"/>
    <col min="3" max="3" width="35.77734375" style="0" customWidth="1"/>
    <col min="4" max="4" width="0.3359375" style="0" customWidth="1"/>
    <col min="5" max="5" width="15.10546875" style="0" bestFit="1" customWidth="1"/>
    <col min="6" max="6" width="0.671875" style="0" customWidth="1"/>
    <col min="7" max="7" width="12.77734375" style="0" customWidth="1"/>
    <col min="8" max="8" width="0.671875" style="0" customWidth="1"/>
    <col min="9" max="9" width="13.99609375" style="0" customWidth="1"/>
    <col min="10" max="10" width="0.671875" style="0" customWidth="1"/>
    <col min="11" max="11" width="12.77734375" style="0" customWidth="1"/>
    <col min="12" max="12" width="0.671875" style="0" customWidth="1"/>
    <col min="13" max="13" width="12.77734375" style="0" customWidth="1"/>
    <col min="14" max="14" width="0.671875" style="0" customWidth="1"/>
    <col min="15" max="15" width="13.99609375" style="0" bestFit="1" customWidth="1"/>
    <col min="16" max="16" width="0.671875" style="0" customWidth="1"/>
    <col min="17" max="17" width="12.5546875" style="0" customWidth="1"/>
    <col min="18" max="18" width="0.671875" style="0" customWidth="1"/>
    <col min="19" max="19" width="12.77734375" style="0" customWidth="1"/>
    <col min="20" max="20" width="0.671875" style="0" customWidth="1"/>
    <col min="21" max="21" width="12.77734375" style="0" customWidth="1"/>
  </cols>
  <sheetData>
    <row r="1" spans="1:19" ht="22.5">
      <c r="A1" s="1022" t="s">
        <v>978</v>
      </c>
      <c r="C1" s="24" t="s">
        <v>1026</v>
      </c>
      <c r="D1" s="23"/>
      <c r="E1" s="23"/>
      <c r="F1" s="23"/>
      <c r="G1" s="23"/>
      <c r="H1" s="23"/>
      <c r="I1" s="23"/>
      <c r="J1" s="23"/>
      <c r="K1" s="23"/>
      <c r="L1" s="23"/>
      <c r="M1" s="23"/>
      <c r="N1" s="23"/>
      <c r="O1" s="23"/>
      <c r="P1" s="23"/>
      <c r="Q1" s="23"/>
      <c r="R1" s="23"/>
      <c r="S1" s="23"/>
    </row>
    <row r="2" spans="1:19" ht="22.5">
      <c r="A2" s="1022"/>
      <c r="B2" s="105"/>
      <c r="C2" s="105"/>
      <c r="D2" s="69"/>
      <c r="E2" s="69"/>
      <c r="F2" s="69"/>
      <c r="G2" s="69"/>
      <c r="H2" s="69"/>
      <c r="I2" s="69"/>
      <c r="J2" s="69"/>
      <c r="K2" s="69"/>
      <c r="L2" s="69"/>
      <c r="M2" s="69"/>
      <c r="N2" s="69"/>
      <c r="O2" s="69"/>
      <c r="P2" s="69"/>
      <c r="Q2" s="69"/>
      <c r="R2" s="69"/>
      <c r="S2" s="69"/>
    </row>
    <row r="3" spans="1:19" ht="4.5" customHeight="1">
      <c r="A3" s="1022"/>
      <c r="B3" s="58"/>
      <c r="C3" s="58"/>
      <c r="D3" s="58"/>
      <c r="E3" s="58"/>
      <c r="F3" s="58"/>
      <c r="G3" s="58"/>
      <c r="H3" s="58"/>
      <c r="I3" s="58"/>
      <c r="J3" s="58"/>
      <c r="K3" s="58"/>
      <c r="L3" s="58"/>
      <c r="M3" s="58"/>
      <c r="N3" s="58"/>
      <c r="O3" s="58"/>
      <c r="P3" s="58"/>
      <c r="Q3" s="58"/>
      <c r="R3" s="58"/>
      <c r="S3" s="72"/>
    </row>
    <row r="4" spans="1:19" ht="21.75" customHeight="1">
      <c r="A4" s="1022"/>
      <c r="B4" s="60"/>
      <c r="C4" s="89"/>
      <c r="D4" s="89"/>
      <c r="E4" s="119" t="s">
        <v>1027</v>
      </c>
      <c r="F4" s="107"/>
      <c r="G4" s="119" t="s">
        <v>1027</v>
      </c>
      <c r="H4" s="114"/>
      <c r="I4" s="119" t="s">
        <v>933</v>
      </c>
      <c r="J4" s="107"/>
      <c r="K4" s="119" t="s">
        <v>248</v>
      </c>
      <c r="L4" s="107"/>
      <c r="M4" s="355" t="s">
        <v>992</v>
      </c>
      <c r="N4" s="359"/>
      <c r="O4" s="136" t="str">
        <f>+'sheet 1'!$BX$1&amp;+" Budget Requirement"</f>
        <v>2014 Budget Requirement</v>
      </c>
      <c r="P4" s="222"/>
      <c r="Q4" s="358"/>
      <c r="R4" s="89"/>
      <c r="S4" s="333" t="s">
        <v>1028</v>
      </c>
    </row>
    <row r="5" spans="1:19" ht="21.75" customHeight="1">
      <c r="A5" s="1022"/>
      <c r="C5" s="119" t="s">
        <v>1029</v>
      </c>
      <c r="D5" s="89"/>
      <c r="E5" s="119" t="s">
        <v>933</v>
      </c>
      <c r="F5" s="107"/>
      <c r="G5" s="119" t="s">
        <v>988</v>
      </c>
      <c r="H5" s="114"/>
      <c r="I5" s="119" t="s">
        <v>1030</v>
      </c>
      <c r="J5" s="107"/>
      <c r="K5" s="119" t="s">
        <v>1031</v>
      </c>
      <c r="L5" s="107"/>
      <c r="M5" s="355" t="s">
        <v>243</v>
      </c>
      <c r="N5" s="89"/>
      <c r="O5" s="240"/>
      <c r="P5" s="244"/>
      <c r="Q5" s="244"/>
      <c r="R5" s="89"/>
      <c r="S5" s="333" t="s">
        <v>1032</v>
      </c>
    </row>
    <row r="6" spans="1:19" ht="21.75" customHeight="1">
      <c r="A6" s="1022"/>
      <c r="C6" s="89"/>
      <c r="D6" s="89"/>
      <c r="E6" s="119" t="s">
        <v>972</v>
      </c>
      <c r="F6" s="107"/>
      <c r="G6" s="119" t="s">
        <v>423</v>
      </c>
      <c r="H6" s="112"/>
      <c r="I6" s="119" t="s">
        <v>402</v>
      </c>
      <c r="J6" s="107"/>
      <c r="K6" s="119" t="s">
        <v>1033</v>
      </c>
      <c r="L6" s="107"/>
      <c r="M6" s="179" t="s">
        <v>1028</v>
      </c>
      <c r="N6" s="89"/>
      <c r="O6" s="119" t="s">
        <v>1034</v>
      </c>
      <c r="P6" s="244"/>
      <c r="Q6" s="119" t="s">
        <v>1035</v>
      </c>
      <c r="R6" s="89"/>
      <c r="S6" s="333" t="s">
        <v>1036</v>
      </c>
    </row>
    <row r="7" spans="1:19" ht="21.75" customHeight="1">
      <c r="A7" s="1022"/>
      <c r="B7" s="58"/>
      <c r="C7" s="72"/>
      <c r="D7" s="72"/>
      <c r="E7" s="108"/>
      <c r="F7" s="108"/>
      <c r="G7" s="334"/>
      <c r="H7" s="113"/>
      <c r="I7" s="250" t="str">
        <f>+"Dec. 31, "&amp;+'sheet 1'!$BX$2</f>
        <v>Dec. 31, 2013</v>
      </c>
      <c r="J7" s="108"/>
      <c r="K7" s="354"/>
      <c r="L7" s="108"/>
      <c r="M7" s="108"/>
      <c r="N7" s="72"/>
      <c r="O7" s="233"/>
      <c r="P7" s="233"/>
      <c r="Q7" s="341" t="s">
        <v>1037</v>
      </c>
      <c r="R7" s="72"/>
      <c r="S7" s="72"/>
    </row>
    <row r="8" spans="1:19" ht="4.5" customHeight="1">
      <c r="A8" s="1022"/>
      <c r="B8" s="58"/>
      <c r="C8" s="58"/>
      <c r="D8" s="58"/>
      <c r="E8" s="58"/>
      <c r="F8" s="58"/>
      <c r="G8" s="58"/>
      <c r="H8" s="58"/>
      <c r="I8" s="58"/>
      <c r="J8" s="58"/>
      <c r="K8" s="58"/>
      <c r="L8" s="58"/>
      <c r="M8" s="58"/>
      <c r="N8" s="58"/>
      <c r="O8" s="58"/>
      <c r="P8" s="58"/>
      <c r="Q8" s="58"/>
      <c r="R8" s="58"/>
      <c r="S8" s="72"/>
    </row>
    <row r="9" spans="1:19" ht="24" customHeight="1">
      <c r="A9" s="1022"/>
      <c r="B9" s="360" t="s">
        <v>918</v>
      </c>
      <c r="C9" s="722"/>
      <c r="D9" s="352"/>
      <c r="E9" s="467"/>
      <c r="F9" s="365"/>
      <c r="G9" s="580"/>
      <c r="H9" s="365"/>
      <c r="I9" s="467"/>
      <c r="J9" s="365"/>
      <c r="K9" s="726"/>
      <c r="L9" s="365"/>
      <c r="M9" s="727"/>
      <c r="N9" s="365"/>
      <c r="O9" s="467"/>
      <c r="P9" s="365"/>
      <c r="Q9" s="467">
        <f aca="true" t="shared" si="0" ref="Q9:Q17">M9*I9</f>
        <v>0</v>
      </c>
      <c r="R9" s="365"/>
      <c r="S9" s="580">
        <f aca="true" t="shared" si="1" ref="S9:S16">K9</f>
        <v>0</v>
      </c>
    </row>
    <row r="10" spans="1:19" ht="24" customHeight="1">
      <c r="A10" s="1022"/>
      <c r="B10" s="360" t="s">
        <v>678</v>
      </c>
      <c r="C10" s="722"/>
      <c r="D10" s="352"/>
      <c r="E10" s="468"/>
      <c r="F10" s="365"/>
      <c r="G10" s="580"/>
      <c r="H10" s="365"/>
      <c r="I10" s="468"/>
      <c r="J10" s="365"/>
      <c r="K10" s="726"/>
      <c r="L10" s="365"/>
      <c r="M10" s="727"/>
      <c r="N10" s="365"/>
      <c r="O10" s="468"/>
      <c r="P10" s="365"/>
      <c r="Q10" s="468">
        <f t="shared" si="0"/>
        <v>0</v>
      </c>
      <c r="R10" s="365"/>
      <c r="S10" s="580">
        <f t="shared" si="1"/>
        <v>0</v>
      </c>
    </row>
    <row r="11" spans="1:19" ht="24" customHeight="1">
      <c r="A11" s="1022"/>
      <c r="B11" s="360" t="s">
        <v>923</v>
      </c>
      <c r="C11" s="722"/>
      <c r="D11" s="352"/>
      <c r="E11" s="468"/>
      <c r="F11" s="365"/>
      <c r="G11" s="580"/>
      <c r="H11" s="365"/>
      <c r="I11" s="468"/>
      <c r="J11" s="365"/>
      <c r="K11" s="726"/>
      <c r="L11" s="365"/>
      <c r="M11" s="727"/>
      <c r="N11" s="365"/>
      <c r="O11" s="468"/>
      <c r="P11" s="365"/>
      <c r="Q11" s="468">
        <f t="shared" si="0"/>
        <v>0</v>
      </c>
      <c r="R11" s="365"/>
      <c r="S11" s="580">
        <f t="shared" si="1"/>
        <v>0</v>
      </c>
    </row>
    <row r="12" spans="1:19" ht="24" customHeight="1">
      <c r="A12" s="1022"/>
      <c r="B12" s="360" t="s">
        <v>924</v>
      </c>
      <c r="C12" s="722"/>
      <c r="D12" s="352"/>
      <c r="E12" s="468"/>
      <c r="F12" s="365"/>
      <c r="G12" s="580"/>
      <c r="H12" s="365"/>
      <c r="I12" s="468"/>
      <c r="J12" s="365"/>
      <c r="K12" s="726"/>
      <c r="L12" s="365"/>
      <c r="M12" s="727"/>
      <c r="N12" s="365"/>
      <c r="O12" s="468"/>
      <c r="P12" s="365"/>
      <c r="Q12" s="468">
        <f t="shared" si="0"/>
        <v>0</v>
      </c>
      <c r="R12" s="365"/>
      <c r="S12" s="580">
        <f t="shared" si="1"/>
        <v>0</v>
      </c>
    </row>
    <row r="13" spans="1:19" ht="24" customHeight="1">
      <c r="A13" s="1022"/>
      <c r="B13" s="360" t="s">
        <v>925</v>
      </c>
      <c r="C13" s="722"/>
      <c r="D13" s="352"/>
      <c r="E13" s="468"/>
      <c r="F13" s="365"/>
      <c r="G13" s="580"/>
      <c r="H13" s="365"/>
      <c r="I13" s="468"/>
      <c r="J13" s="365"/>
      <c r="K13" s="580"/>
      <c r="L13" s="365"/>
      <c r="M13" s="727"/>
      <c r="N13" s="365"/>
      <c r="O13" s="468"/>
      <c r="P13" s="365"/>
      <c r="Q13" s="468">
        <f t="shared" si="0"/>
        <v>0</v>
      </c>
      <c r="R13" s="365"/>
      <c r="S13" s="580">
        <f t="shared" si="1"/>
        <v>0</v>
      </c>
    </row>
    <row r="14" spans="1:21" ht="22.5" customHeight="1">
      <c r="A14" s="1022"/>
      <c r="B14" s="360" t="s">
        <v>683</v>
      </c>
      <c r="C14" s="722"/>
      <c r="D14" s="352"/>
      <c r="E14" s="468"/>
      <c r="F14" s="365"/>
      <c r="G14" s="580"/>
      <c r="H14" s="365"/>
      <c r="I14" s="468"/>
      <c r="J14" s="365"/>
      <c r="K14" s="726"/>
      <c r="L14" s="365"/>
      <c r="M14" s="727"/>
      <c r="N14" s="365"/>
      <c r="O14" s="468"/>
      <c r="P14" s="365"/>
      <c r="Q14" s="468">
        <f t="shared" si="0"/>
        <v>0</v>
      </c>
      <c r="R14" s="365"/>
      <c r="S14" s="580">
        <f t="shared" si="1"/>
        <v>0</v>
      </c>
      <c r="U14" s="197"/>
    </row>
    <row r="15" spans="1:19" ht="25.5" customHeight="1">
      <c r="A15" s="1022"/>
      <c r="B15" s="360" t="s">
        <v>926</v>
      </c>
      <c r="C15" s="722"/>
      <c r="D15" s="352"/>
      <c r="E15" s="468"/>
      <c r="F15" s="365"/>
      <c r="G15" s="580"/>
      <c r="H15" s="365"/>
      <c r="I15" s="468"/>
      <c r="J15" s="365"/>
      <c r="K15" s="726"/>
      <c r="L15" s="365"/>
      <c r="M15" s="727"/>
      <c r="N15" s="365"/>
      <c r="O15" s="468"/>
      <c r="P15" s="365"/>
      <c r="Q15" s="468">
        <f t="shared" si="0"/>
        <v>0</v>
      </c>
      <c r="R15" s="365"/>
      <c r="S15" s="580">
        <f t="shared" si="1"/>
        <v>0</v>
      </c>
    </row>
    <row r="16" spans="1:19" ht="24" customHeight="1">
      <c r="A16" s="1022"/>
      <c r="B16" s="360" t="s">
        <v>927</v>
      </c>
      <c r="C16" s="722"/>
      <c r="D16" s="352"/>
      <c r="E16" s="468"/>
      <c r="F16" s="365"/>
      <c r="G16" s="580"/>
      <c r="H16" s="365"/>
      <c r="I16" s="468"/>
      <c r="J16" s="365"/>
      <c r="K16" s="580"/>
      <c r="L16" s="365"/>
      <c r="M16" s="727"/>
      <c r="N16" s="365"/>
      <c r="O16" s="468"/>
      <c r="P16" s="365"/>
      <c r="Q16" s="468">
        <f t="shared" si="0"/>
        <v>0</v>
      </c>
      <c r="R16" s="365"/>
      <c r="S16" s="580">
        <f t="shared" si="1"/>
        <v>0</v>
      </c>
    </row>
    <row r="17" spans="1:19" ht="24" customHeight="1">
      <c r="A17" s="1022"/>
      <c r="B17" s="360" t="s">
        <v>928</v>
      </c>
      <c r="C17" s="722"/>
      <c r="D17" s="352"/>
      <c r="E17" s="468"/>
      <c r="F17" s="365"/>
      <c r="G17" s="729"/>
      <c r="H17" s="365"/>
      <c r="I17" s="468"/>
      <c r="J17" s="365"/>
      <c r="K17" s="726"/>
      <c r="L17" s="365"/>
      <c r="M17" s="727"/>
      <c r="N17" s="365"/>
      <c r="O17" s="468"/>
      <c r="P17" s="365"/>
      <c r="Q17" s="468">
        <f t="shared" si="0"/>
        <v>0</v>
      </c>
      <c r="R17" s="365"/>
      <c r="S17" s="580"/>
    </row>
    <row r="18" spans="1:19" ht="24" customHeight="1">
      <c r="A18" s="1022"/>
      <c r="B18" s="360" t="s">
        <v>776</v>
      </c>
      <c r="C18" s="722"/>
      <c r="D18" s="352"/>
      <c r="E18" s="468"/>
      <c r="F18" s="365"/>
      <c r="G18" s="729"/>
      <c r="H18" s="365"/>
      <c r="I18" s="468"/>
      <c r="J18" s="365"/>
      <c r="K18" s="726"/>
      <c r="L18" s="365"/>
      <c r="M18" s="773"/>
      <c r="N18" s="365"/>
      <c r="O18" s="468"/>
      <c r="P18" s="365"/>
      <c r="Q18" s="468"/>
      <c r="R18" s="365"/>
      <c r="S18" s="580"/>
    </row>
    <row r="19" spans="1:19" ht="24" customHeight="1">
      <c r="A19" s="1022"/>
      <c r="B19" s="360" t="s">
        <v>777</v>
      </c>
      <c r="C19" s="722"/>
      <c r="D19" s="352"/>
      <c r="E19" s="468"/>
      <c r="F19" s="365"/>
      <c r="G19" s="729"/>
      <c r="H19" s="365"/>
      <c r="I19" s="468"/>
      <c r="J19" s="365"/>
      <c r="K19" s="726"/>
      <c r="L19" s="365"/>
      <c r="M19" s="727"/>
      <c r="N19" s="365"/>
      <c r="O19" s="468"/>
      <c r="P19" s="365"/>
      <c r="Q19" s="468"/>
      <c r="R19" s="365"/>
      <c r="S19" s="580"/>
    </row>
    <row r="20" spans="1:19" ht="24" customHeight="1">
      <c r="A20" s="1022"/>
      <c r="B20" s="360" t="s">
        <v>1038</v>
      </c>
      <c r="C20" s="722"/>
      <c r="D20" s="352"/>
      <c r="E20" s="468"/>
      <c r="F20" s="365"/>
      <c r="G20" s="729"/>
      <c r="H20" s="365"/>
      <c r="I20" s="468"/>
      <c r="J20" s="365"/>
      <c r="K20" s="726"/>
      <c r="L20" s="365"/>
      <c r="M20" s="727"/>
      <c r="N20" s="365"/>
      <c r="O20" s="468"/>
      <c r="P20" s="365"/>
      <c r="Q20" s="468"/>
      <c r="R20" s="365"/>
      <c r="S20" s="580"/>
    </row>
    <row r="21" spans="1:19" ht="24" customHeight="1">
      <c r="A21" s="1022"/>
      <c r="B21" s="360" t="s">
        <v>1039</v>
      </c>
      <c r="C21" s="722"/>
      <c r="D21" s="352"/>
      <c r="E21" s="468"/>
      <c r="F21" s="365"/>
      <c r="G21" s="729"/>
      <c r="H21" s="365"/>
      <c r="I21" s="468"/>
      <c r="J21" s="365"/>
      <c r="K21" s="726"/>
      <c r="L21" s="365"/>
      <c r="M21" s="727"/>
      <c r="N21" s="365"/>
      <c r="O21" s="468"/>
      <c r="P21" s="365"/>
      <c r="Q21" s="468"/>
      <c r="R21" s="365"/>
      <c r="S21" s="580"/>
    </row>
    <row r="22" spans="1:19" ht="24" customHeight="1" thickBot="1">
      <c r="A22" s="1022"/>
      <c r="B22" s="360" t="s">
        <v>1040</v>
      </c>
      <c r="C22" s="722"/>
      <c r="D22" s="353"/>
      <c r="E22" s="463"/>
      <c r="F22" s="366"/>
      <c r="G22" s="730"/>
      <c r="H22" s="366"/>
      <c r="I22" s="463"/>
      <c r="J22" s="366"/>
      <c r="K22" s="725"/>
      <c r="L22" s="366"/>
      <c r="M22" s="728"/>
      <c r="N22" s="366"/>
      <c r="O22" s="463"/>
      <c r="P22" s="366"/>
      <c r="Q22" s="779"/>
      <c r="R22" s="731"/>
      <c r="S22" s="788"/>
    </row>
    <row r="23" spans="1:19" ht="24" customHeight="1">
      <c r="A23" s="1022"/>
      <c r="B23" s="579"/>
      <c r="C23" s="372" t="s">
        <v>436</v>
      </c>
      <c r="D23" s="352"/>
      <c r="E23" s="469">
        <f>SUM('sheet 33'!E9:E22)+SUM('sheet 33a'!E9:E22)+SUM('sheet 33c1'!E9:E22)+SUM('sheet 33b'!E9:E22)</f>
        <v>0</v>
      </c>
      <c r="F23" s="352"/>
      <c r="G23" s="352"/>
      <c r="H23" s="352"/>
      <c r="I23" s="469">
        <f>SUM('sheet 33'!I9:I22)+SUM('sheet 33a'!I9:I22)+SUM('sheet 33c1'!I9:I22)+SUM('sheet 33b'!I9:I22)</f>
        <v>0</v>
      </c>
      <c r="J23" s="352"/>
      <c r="K23" s="352"/>
      <c r="L23" s="352"/>
      <c r="M23" s="352"/>
      <c r="N23" s="352"/>
      <c r="O23" s="469">
        <f>SUM('sheet 33'!O9:O22)+SUM('sheet 33a'!O9:O22)+SUM('sheet 33c1'!O9:O22)+SUM('sheet 33b'!O9:O22)</f>
        <v>0</v>
      </c>
      <c r="P23" s="352"/>
      <c r="Q23" s="469">
        <f>SUM('sheet 33'!Q9:Q22)+SUM('sheet 33a'!Q9:Q22)+SUM('sheet 33c1'!Q9:Q22)+SUM('sheet 33b'!Q9:Q22)</f>
        <v>0</v>
      </c>
      <c r="R23" s="352"/>
      <c r="S23" s="352"/>
    </row>
    <row r="24" spans="1:19" ht="4.5" customHeight="1">
      <c r="A24" s="1022"/>
      <c r="B24" s="186"/>
      <c r="C24" s="84"/>
      <c r="D24" s="58"/>
      <c r="E24" s="58"/>
      <c r="F24" s="58"/>
      <c r="G24" s="58"/>
      <c r="H24" s="64"/>
      <c r="I24" s="58"/>
      <c r="J24" s="64"/>
      <c r="K24" s="58"/>
      <c r="L24" s="64"/>
      <c r="M24" s="58"/>
      <c r="N24" s="64"/>
      <c r="O24" s="58"/>
      <c r="P24" s="64"/>
      <c r="Q24" s="58"/>
      <c r="R24" s="64"/>
      <c r="S24" s="72"/>
    </row>
    <row r="25" spans="1:17" ht="15.75">
      <c r="A25" s="1022"/>
      <c r="B25" s="361" t="s">
        <v>1041</v>
      </c>
      <c r="O25" s="278" t="s">
        <v>1042</v>
      </c>
      <c r="Q25" s="278" t="s">
        <v>1043</v>
      </c>
    </row>
    <row r="26" spans="1:15" ht="15">
      <c r="A26" s="1022"/>
      <c r="B26" s="361" t="s">
        <v>1044</v>
      </c>
      <c r="O26" s="200"/>
    </row>
    <row r="27" spans="1:15" ht="15">
      <c r="A27" s="1022"/>
      <c r="B27" s="361" t="s">
        <v>1045</v>
      </c>
      <c r="O27" s="60"/>
    </row>
    <row r="28" spans="1:15" ht="15">
      <c r="A28" s="1022"/>
      <c r="B28" s="361" t="str">
        <f>+"                All notes with an original date of issue of "&amp;+'sheet 1'!$BX$4&amp;+" or prior require one legally payable installment to be budgeted if it is contemplated that such notes will be renewed in "&amp;+'sheet 1'!$BX$1&amp;+" or"</f>
        <v>                All notes with an original date of issue of 2011 or prior require one legally payable installment to be budgeted if it is contemplated that such notes will be renewed in 2014 or</v>
      </c>
      <c r="O28" s="60"/>
    </row>
    <row r="29" spans="1:15" ht="15">
      <c r="A29" s="1022"/>
      <c r="B29" s="361" t="s">
        <v>1046</v>
      </c>
      <c r="O29" s="60"/>
    </row>
    <row r="30" spans="1:15" ht="18.75">
      <c r="A30" s="1022"/>
      <c r="B30" s="362" t="s">
        <v>1047</v>
      </c>
      <c r="N30" s="363" t="s">
        <v>1048</v>
      </c>
      <c r="O30" s="60"/>
    </row>
  </sheetData>
  <sheetProtection/>
  <mergeCells count="1">
    <mergeCell ref="A1:A30"/>
  </mergeCells>
  <printOptions/>
  <pageMargins left="0" right="0" top="0" bottom="0" header="0.5" footer="0.5"/>
  <pageSetup fitToHeight="1" fitToWidth="1" horizontalDpi="600" verticalDpi="600" orientation="landscape" paperSize="5" scale="95" r:id="rId1"/>
</worksheet>
</file>

<file path=xl/worksheets/sheet44.xml><?xml version="1.0" encoding="utf-8"?>
<worksheet xmlns="http://schemas.openxmlformats.org/spreadsheetml/2006/main" xmlns:r="http://schemas.openxmlformats.org/officeDocument/2006/relationships">
  <sheetPr codeName="Sheet4111">
    <pageSetUpPr fitToPage="1"/>
  </sheetPr>
  <dimension ref="A1:S30"/>
  <sheetViews>
    <sheetView showGridLines="0" zoomScale="75" zoomScaleNormal="75" zoomScalePageLayoutView="0" workbookViewId="0" topLeftCell="A1">
      <selection activeCell="A1" sqref="A1:A30"/>
    </sheetView>
  </sheetViews>
  <sheetFormatPr defaultColWidth="8.88671875" defaultRowHeight="15"/>
  <cols>
    <col min="1" max="2" width="2.77734375" style="0" customWidth="1"/>
    <col min="3" max="3" width="35.77734375" style="0" customWidth="1"/>
    <col min="4" max="4" width="0.3359375" style="0" customWidth="1"/>
    <col min="5" max="5" width="13.5546875" style="0" customWidth="1"/>
    <col min="6" max="6" width="0.671875" style="0" customWidth="1"/>
    <col min="7" max="7" width="12.77734375" style="0" customWidth="1"/>
    <col min="8" max="8" width="0.671875" style="0" customWidth="1"/>
    <col min="9" max="9" width="13.99609375" style="0" customWidth="1"/>
    <col min="10" max="10" width="0.671875" style="0" customWidth="1"/>
    <col min="11" max="11" width="12.77734375" style="0" customWidth="1"/>
    <col min="12" max="12" width="0.671875" style="0" customWidth="1"/>
    <col min="13" max="13" width="12.77734375" style="0" customWidth="1"/>
    <col min="14" max="14" width="0.671875" style="0" customWidth="1"/>
    <col min="15" max="15" width="12.4453125" style="0" customWidth="1"/>
    <col min="16" max="16" width="0.671875" style="0" customWidth="1"/>
    <col min="17" max="17" width="12.5546875" style="0" customWidth="1"/>
    <col min="18" max="18" width="0.671875" style="0" customWidth="1"/>
    <col min="19" max="19" width="12.77734375" style="0" customWidth="1"/>
    <col min="20" max="20" width="0.671875" style="0" customWidth="1"/>
    <col min="21" max="21" width="12.77734375" style="0" customWidth="1"/>
  </cols>
  <sheetData>
    <row r="1" spans="1:19" ht="22.5">
      <c r="A1" s="1022" t="s">
        <v>978</v>
      </c>
      <c r="C1" s="24" t="s">
        <v>1026</v>
      </c>
      <c r="D1" s="23"/>
      <c r="E1" s="23"/>
      <c r="F1" s="23"/>
      <c r="G1" s="23"/>
      <c r="H1" s="23"/>
      <c r="I1" s="23"/>
      <c r="J1" s="23"/>
      <c r="K1" s="23"/>
      <c r="L1" s="23"/>
      <c r="M1" s="23"/>
      <c r="N1" s="23"/>
      <c r="O1" s="23"/>
      <c r="P1" s="23"/>
      <c r="Q1" s="23"/>
      <c r="R1" s="23"/>
      <c r="S1" s="23"/>
    </row>
    <row r="2" spans="1:19" ht="22.5">
      <c r="A2" s="1022"/>
      <c r="B2" s="105"/>
      <c r="C2" s="105"/>
      <c r="D2" s="69"/>
      <c r="E2" s="69"/>
      <c r="F2" s="69"/>
      <c r="G2" s="69"/>
      <c r="H2" s="69"/>
      <c r="I2" s="69"/>
      <c r="J2" s="69"/>
      <c r="K2" s="69"/>
      <c r="L2" s="69"/>
      <c r="M2" s="69"/>
      <c r="N2" s="69"/>
      <c r="O2" s="69"/>
      <c r="P2" s="69"/>
      <c r="Q2" s="69"/>
      <c r="R2" s="69"/>
      <c r="S2" s="69"/>
    </row>
    <row r="3" spans="1:19" ht="4.5" customHeight="1">
      <c r="A3" s="1022"/>
      <c r="B3" s="58"/>
      <c r="C3" s="58"/>
      <c r="D3" s="58"/>
      <c r="E3" s="58"/>
      <c r="F3" s="58"/>
      <c r="G3" s="58"/>
      <c r="H3" s="58"/>
      <c r="I3" s="58"/>
      <c r="J3" s="58"/>
      <c r="K3" s="58"/>
      <c r="L3" s="58"/>
      <c r="M3" s="58"/>
      <c r="N3" s="58"/>
      <c r="O3" s="58"/>
      <c r="P3" s="58"/>
      <c r="Q3" s="58"/>
      <c r="R3" s="58"/>
      <c r="S3" s="72"/>
    </row>
    <row r="4" spans="1:19" ht="21.75" customHeight="1">
      <c r="A4" s="1022"/>
      <c r="B4" s="60"/>
      <c r="C4" s="89"/>
      <c r="D4" s="89"/>
      <c r="E4" s="119" t="s">
        <v>1027</v>
      </c>
      <c r="F4" s="107"/>
      <c r="G4" s="119" t="s">
        <v>1027</v>
      </c>
      <c r="H4" s="114"/>
      <c r="I4" s="119" t="s">
        <v>933</v>
      </c>
      <c r="J4" s="107"/>
      <c r="K4" s="119" t="s">
        <v>248</v>
      </c>
      <c r="L4" s="107"/>
      <c r="M4" s="355" t="s">
        <v>992</v>
      </c>
      <c r="N4" s="359"/>
      <c r="O4" s="136" t="str">
        <f>+'sheet 1'!$BX$1&amp;+" Budget Requirement"</f>
        <v>2014 Budget Requirement</v>
      </c>
      <c r="P4" s="222"/>
      <c r="Q4" s="358"/>
      <c r="R4" s="89"/>
      <c r="S4" s="333" t="s">
        <v>1028</v>
      </c>
    </row>
    <row r="5" spans="1:19" ht="21.75" customHeight="1">
      <c r="A5" s="1022"/>
      <c r="C5" s="119" t="s">
        <v>1029</v>
      </c>
      <c r="D5" s="89"/>
      <c r="E5" s="119" t="s">
        <v>933</v>
      </c>
      <c r="F5" s="107"/>
      <c r="G5" s="119" t="s">
        <v>988</v>
      </c>
      <c r="H5" s="114"/>
      <c r="I5" s="119" t="s">
        <v>1030</v>
      </c>
      <c r="J5" s="107"/>
      <c r="K5" s="119" t="s">
        <v>1031</v>
      </c>
      <c r="L5" s="107"/>
      <c r="M5" s="355" t="s">
        <v>243</v>
      </c>
      <c r="N5" s="89"/>
      <c r="O5" s="240"/>
      <c r="P5" s="244"/>
      <c r="Q5" s="244"/>
      <c r="R5" s="89"/>
      <c r="S5" s="333" t="s">
        <v>1032</v>
      </c>
    </row>
    <row r="6" spans="1:19" ht="21.75" customHeight="1">
      <c r="A6" s="1022"/>
      <c r="C6" s="89"/>
      <c r="D6" s="89"/>
      <c r="E6" s="119" t="s">
        <v>972</v>
      </c>
      <c r="F6" s="107"/>
      <c r="G6" s="119" t="s">
        <v>423</v>
      </c>
      <c r="H6" s="112"/>
      <c r="I6" s="119" t="s">
        <v>402</v>
      </c>
      <c r="J6" s="107"/>
      <c r="K6" s="119" t="s">
        <v>1033</v>
      </c>
      <c r="L6" s="107"/>
      <c r="M6" s="179" t="s">
        <v>1028</v>
      </c>
      <c r="N6" s="89"/>
      <c r="O6" s="119" t="s">
        <v>1034</v>
      </c>
      <c r="P6" s="244"/>
      <c r="Q6" s="119" t="s">
        <v>1035</v>
      </c>
      <c r="R6" s="89"/>
      <c r="S6" s="333" t="s">
        <v>1036</v>
      </c>
    </row>
    <row r="7" spans="1:19" ht="21.75" customHeight="1">
      <c r="A7" s="1022"/>
      <c r="B7" s="58"/>
      <c r="C7" s="72"/>
      <c r="D7" s="72"/>
      <c r="E7" s="108"/>
      <c r="F7" s="108"/>
      <c r="G7" s="334"/>
      <c r="H7" s="113"/>
      <c r="I7" s="250" t="str">
        <f>+"Dec. 31, "&amp;+'sheet 1'!$BX$2</f>
        <v>Dec. 31, 2013</v>
      </c>
      <c r="J7" s="108"/>
      <c r="K7" s="354"/>
      <c r="L7" s="108"/>
      <c r="M7" s="108"/>
      <c r="N7" s="72"/>
      <c r="O7" s="233"/>
      <c r="P7" s="233"/>
      <c r="Q7" s="341" t="s">
        <v>1037</v>
      </c>
      <c r="R7" s="72"/>
      <c r="S7" s="72"/>
    </row>
    <row r="8" spans="1:19" ht="4.5" customHeight="1">
      <c r="A8" s="1022"/>
      <c r="B8" s="58"/>
      <c r="C8" s="58"/>
      <c r="D8" s="58"/>
      <c r="E8" s="58"/>
      <c r="F8" s="58"/>
      <c r="G8" s="58"/>
      <c r="H8" s="58"/>
      <c r="I8" s="58"/>
      <c r="J8" s="58"/>
      <c r="K8" s="58"/>
      <c r="L8" s="58"/>
      <c r="M8" s="58"/>
      <c r="N8" s="58"/>
      <c r="O8" s="58"/>
      <c r="P8" s="58"/>
      <c r="Q8" s="58"/>
      <c r="R8" s="58"/>
      <c r="S8" s="72"/>
    </row>
    <row r="9" spans="1:19" ht="24" customHeight="1">
      <c r="A9" s="1022"/>
      <c r="B9" s="360" t="s">
        <v>918</v>
      </c>
      <c r="C9" s="722"/>
      <c r="D9" s="352"/>
      <c r="E9" s="468"/>
      <c r="F9" s="365"/>
      <c r="G9" s="580"/>
      <c r="H9" s="365"/>
      <c r="I9" s="468"/>
      <c r="J9" s="365"/>
      <c r="K9" s="726"/>
      <c r="L9" s="365"/>
      <c r="M9" s="727"/>
      <c r="N9" s="365"/>
      <c r="O9" s="468"/>
      <c r="P9" s="365"/>
      <c r="Q9" s="468"/>
      <c r="R9" s="365"/>
      <c r="S9" s="580"/>
    </row>
    <row r="10" spans="1:19" ht="24" customHeight="1">
      <c r="A10" s="1022"/>
      <c r="B10" s="360" t="s">
        <v>678</v>
      </c>
      <c r="C10" s="722"/>
      <c r="D10" s="352"/>
      <c r="E10" s="468"/>
      <c r="F10" s="365"/>
      <c r="G10" s="580"/>
      <c r="H10" s="365"/>
      <c r="I10" s="468"/>
      <c r="J10" s="365"/>
      <c r="K10" s="726"/>
      <c r="L10" s="365"/>
      <c r="M10" s="727"/>
      <c r="N10" s="365"/>
      <c r="O10" s="468"/>
      <c r="P10" s="365"/>
      <c r="Q10" s="468"/>
      <c r="R10" s="365"/>
      <c r="S10" s="580"/>
    </row>
    <row r="11" spans="1:19" ht="24" customHeight="1">
      <c r="A11" s="1022"/>
      <c r="B11" s="360" t="s">
        <v>923</v>
      </c>
      <c r="C11" s="722"/>
      <c r="D11" s="352"/>
      <c r="E11" s="468"/>
      <c r="F11" s="365"/>
      <c r="G11" s="580"/>
      <c r="H11" s="365"/>
      <c r="I11" s="468"/>
      <c r="J11" s="365"/>
      <c r="K11" s="580"/>
      <c r="L11" s="365"/>
      <c r="M11" s="727"/>
      <c r="N11" s="365"/>
      <c r="O11" s="468"/>
      <c r="P11" s="365"/>
      <c r="Q11" s="468"/>
      <c r="R11" s="365"/>
      <c r="S11" s="580"/>
    </row>
    <row r="12" spans="1:19" ht="24" customHeight="1">
      <c r="A12" s="1022"/>
      <c r="B12" s="360" t="s">
        <v>924</v>
      </c>
      <c r="C12" s="722"/>
      <c r="D12" s="352"/>
      <c r="E12" s="468"/>
      <c r="F12" s="365"/>
      <c r="G12" s="580"/>
      <c r="H12" s="365"/>
      <c r="I12" s="468"/>
      <c r="J12" s="365"/>
      <c r="K12" s="580"/>
      <c r="L12" s="365"/>
      <c r="M12" s="727"/>
      <c r="N12" s="365"/>
      <c r="O12" s="468"/>
      <c r="P12" s="365"/>
      <c r="Q12" s="468"/>
      <c r="R12" s="365"/>
      <c r="S12" s="580"/>
    </row>
    <row r="13" spans="1:19" ht="24" customHeight="1">
      <c r="A13" s="1022"/>
      <c r="B13" s="360" t="s">
        <v>925</v>
      </c>
      <c r="C13" s="722"/>
      <c r="D13" s="352"/>
      <c r="E13" s="468"/>
      <c r="F13" s="365"/>
      <c r="G13" s="580"/>
      <c r="H13" s="365"/>
      <c r="I13" s="468"/>
      <c r="J13" s="365"/>
      <c r="K13" s="580"/>
      <c r="L13" s="365"/>
      <c r="M13" s="773"/>
      <c r="N13" s="365"/>
      <c r="O13" s="468"/>
      <c r="P13" s="365"/>
      <c r="Q13" s="468"/>
      <c r="R13" s="365"/>
      <c r="S13" s="580"/>
    </row>
    <row r="14" spans="1:19" ht="22.5" customHeight="1">
      <c r="A14" s="1022"/>
      <c r="B14" s="360" t="s">
        <v>683</v>
      </c>
      <c r="C14" s="722"/>
      <c r="D14" s="352"/>
      <c r="E14" s="468"/>
      <c r="F14" s="365"/>
      <c r="G14" s="580"/>
      <c r="H14" s="365"/>
      <c r="I14" s="468"/>
      <c r="J14" s="365"/>
      <c r="K14" s="580"/>
      <c r="L14" s="365"/>
      <c r="M14" s="727"/>
      <c r="N14" s="365"/>
      <c r="O14" s="468"/>
      <c r="P14" s="365"/>
      <c r="Q14" s="468"/>
      <c r="R14" s="365"/>
      <c r="S14" s="580"/>
    </row>
    <row r="15" spans="1:19" ht="25.5" customHeight="1">
      <c r="A15" s="1022"/>
      <c r="B15" s="360" t="s">
        <v>926</v>
      </c>
      <c r="C15" s="722"/>
      <c r="D15" s="352"/>
      <c r="E15" s="468"/>
      <c r="F15" s="365"/>
      <c r="G15" s="580"/>
      <c r="H15" s="365"/>
      <c r="I15" s="468"/>
      <c r="J15" s="365"/>
      <c r="K15" s="580"/>
      <c r="L15" s="365"/>
      <c r="M15" s="773"/>
      <c r="N15" s="365"/>
      <c r="O15" s="468"/>
      <c r="P15" s="365"/>
      <c r="Q15" s="468"/>
      <c r="R15" s="365"/>
      <c r="S15" s="580"/>
    </row>
    <row r="16" spans="1:19" ht="24" customHeight="1">
      <c r="A16" s="1022"/>
      <c r="B16" s="360" t="s">
        <v>927</v>
      </c>
      <c r="C16" s="722"/>
      <c r="D16" s="352"/>
      <c r="E16" s="468"/>
      <c r="F16" s="365"/>
      <c r="G16" s="580"/>
      <c r="H16" s="365"/>
      <c r="I16" s="468"/>
      <c r="J16" s="365"/>
      <c r="K16" s="580"/>
      <c r="L16" s="365"/>
      <c r="M16" s="727"/>
      <c r="N16" s="365"/>
      <c r="O16" s="468"/>
      <c r="P16" s="365"/>
      <c r="Q16" s="468"/>
      <c r="R16" s="365"/>
      <c r="S16" s="580"/>
    </row>
    <row r="17" spans="1:19" ht="24" customHeight="1">
      <c r="A17" s="1022"/>
      <c r="B17" s="360" t="s">
        <v>928</v>
      </c>
      <c r="C17" s="722"/>
      <c r="D17" s="352"/>
      <c r="E17" s="468"/>
      <c r="F17" s="365"/>
      <c r="G17" s="580"/>
      <c r="H17" s="365"/>
      <c r="I17" s="468"/>
      <c r="J17" s="365"/>
      <c r="K17" s="580"/>
      <c r="L17" s="365"/>
      <c r="M17" s="773"/>
      <c r="N17" s="365"/>
      <c r="O17" s="468"/>
      <c r="P17" s="365"/>
      <c r="Q17" s="468"/>
      <c r="R17" s="365"/>
      <c r="S17" s="580"/>
    </row>
    <row r="18" spans="1:19" ht="24" customHeight="1" thickBot="1">
      <c r="A18" s="1022"/>
      <c r="B18" s="360" t="s">
        <v>776</v>
      </c>
      <c r="C18" s="722"/>
      <c r="D18" s="353"/>
      <c r="E18" s="782"/>
      <c r="F18" s="783"/>
      <c r="G18" s="784"/>
      <c r="H18" s="783"/>
      <c r="I18" s="785"/>
      <c r="J18" s="783"/>
      <c r="K18" s="784"/>
      <c r="L18" s="783"/>
      <c r="M18" s="790"/>
      <c r="N18" s="783"/>
      <c r="O18" s="785"/>
      <c r="P18" s="783"/>
      <c r="Q18" s="785"/>
      <c r="R18" s="783"/>
      <c r="S18" s="786"/>
    </row>
    <row r="19" spans="1:19" ht="24" customHeight="1">
      <c r="A19" s="1022"/>
      <c r="B19" s="360" t="s">
        <v>777</v>
      </c>
      <c r="C19" s="722"/>
      <c r="D19" s="352"/>
      <c r="E19" s="468"/>
      <c r="F19" s="365"/>
      <c r="G19" s="580"/>
      <c r="H19" s="365"/>
      <c r="I19" s="468"/>
      <c r="J19" s="365"/>
      <c r="K19" s="726"/>
      <c r="L19" s="365"/>
      <c r="M19" s="773"/>
      <c r="N19" s="365"/>
      <c r="O19" s="468"/>
      <c r="P19" s="365"/>
      <c r="Q19" s="468"/>
      <c r="R19" s="365"/>
      <c r="S19" s="786"/>
    </row>
    <row r="20" spans="1:19" ht="24" customHeight="1">
      <c r="A20" s="1022"/>
      <c r="B20" s="360" t="s">
        <v>1038</v>
      </c>
      <c r="C20" s="722"/>
      <c r="D20" s="352"/>
      <c r="E20" s="468"/>
      <c r="F20" s="365"/>
      <c r="G20" s="580"/>
      <c r="H20" s="365"/>
      <c r="I20" s="468"/>
      <c r="J20" s="365"/>
      <c r="K20" s="726"/>
      <c r="L20" s="365"/>
      <c r="M20" s="773"/>
      <c r="N20" s="365"/>
      <c r="O20" s="468"/>
      <c r="P20" s="365"/>
      <c r="Q20" s="468"/>
      <c r="R20" s="365"/>
      <c r="S20" s="786"/>
    </row>
    <row r="21" spans="1:19" ht="24" customHeight="1">
      <c r="A21" s="1022"/>
      <c r="B21" s="360" t="s">
        <v>1039</v>
      </c>
      <c r="C21" s="722"/>
      <c r="D21" s="352"/>
      <c r="E21" s="468"/>
      <c r="F21" s="365"/>
      <c r="G21" s="580"/>
      <c r="H21" s="365"/>
      <c r="I21" s="468"/>
      <c r="J21" s="365"/>
      <c r="K21" s="726"/>
      <c r="L21" s="365"/>
      <c r="M21" s="773"/>
      <c r="N21" s="365"/>
      <c r="O21" s="468"/>
      <c r="P21" s="365"/>
      <c r="Q21" s="468"/>
      <c r="R21" s="365"/>
      <c r="S21" s="786"/>
    </row>
    <row r="22" spans="1:19" ht="24" customHeight="1">
      <c r="A22" s="1022"/>
      <c r="B22" s="360" t="s">
        <v>1040</v>
      </c>
      <c r="C22" s="722"/>
      <c r="D22" s="352"/>
      <c r="E22" s="468"/>
      <c r="F22" s="365"/>
      <c r="G22" s="580"/>
      <c r="H22" s="365"/>
      <c r="I22" s="468"/>
      <c r="J22" s="365"/>
      <c r="K22" s="726"/>
      <c r="L22" s="365"/>
      <c r="M22" s="773"/>
      <c r="N22" s="365"/>
      <c r="O22" s="468"/>
      <c r="P22" s="365"/>
      <c r="Q22" s="468"/>
      <c r="R22" s="365"/>
      <c r="S22" s="786"/>
    </row>
    <row r="23" spans="1:19" ht="24" customHeight="1">
      <c r="A23" s="1022"/>
      <c r="B23" s="579"/>
      <c r="C23" s="372" t="s">
        <v>436</v>
      </c>
      <c r="D23" s="352"/>
      <c r="E23" s="469"/>
      <c r="F23" s="352"/>
      <c r="G23" s="352"/>
      <c r="H23" s="352"/>
      <c r="I23" s="469"/>
      <c r="J23" s="352"/>
      <c r="K23" s="352"/>
      <c r="L23" s="352"/>
      <c r="M23" s="352"/>
      <c r="N23" s="352"/>
      <c r="O23" s="469"/>
      <c r="P23" s="352"/>
      <c r="Q23" s="469"/>
      <c r="R23" s="352"/>
      <c r="S23" s="352"/>
    </row>
    <row r="24" spans="1:19" ht="4.5" customHeight="1">
      <c r="A24" s="1022"/>
      <c r="B24" s="186"/>
      <c r="C24" s="84"/>
      <c r="D24" s="58"/>
      <c r="E24" s="58"/>
      <c r="F24" s="58"/>
      <c r="G24" s="58"/>
      <c r="H24" s="64"/>
      <c r="I24" s="58"/>
      <c r="J24" s="64"/>
      <c r="K24" s="58"/>
      <c r="L24" s="64"/>
      <c r="M24" s="58"/>
      <c r="N24" s="64"/>
      <c r="O24" s="58"/>
      <c r="P24" s="64"/>
      <c r="Q24" s="58"/>
      <c r="R24" s="64"/>
      <c r="S24" s="72"/>
    </row>
    <row r="25" spans="1:17" ht="15.75">
      <c r="A25" s="1022"/>
      <c r="B25" s="361" t="s">
        <v>1041</v>
      </c>
      <c r="O25" s="278" t="s">
        <v>1042</v>
      </c>
      <c r="Q25" s="278" t="s">
        <v>1043</v>
      </c>
    </row>
    <row r="26" spans="1:15" ht="15">
      <c r="A26" s="1022"/>
      <c r="B26" s="361" t="s">
        <v>1044</v>
      </c>
      <c r="O26" s="60"/>
    </row>
    <row r="27" spans="1:15" ht="15">
      <c r="A27" s="1022"/>
      <c r="B27" s="361" t="s">
        <v>1045</v>
      </c>
      <c r="O27" s="60"/>
    </row>
    <row r="28" spans="1:15" ht="15">
      <c r="A28" s="1022"/>
      <c r="B28" s="361" t="str">
        <f>+"                All notes with an original date of issue of "&amp;+'sheet 1'!$BX$4&amp;+" or prior require one legally payable installment to be budgeted if it is contemplated that such notes will be renewed in "&amp;+'sheet 1'!$BX$1&amp;+" or"</f>
        <v>                All notes with an original date of issue of 2011 or prior require one legally payable installment to be budgeted if it is contemplated that such notes will be renewed in 2014 or</v>
      </c>
      <c r="O28" s="60"/>
    </row>
    <row r="29" spans="1:15" ht="15">
      <c r="A29" s="1022"/>
      <c r="B29" s="361" t="s">
        <v>1046</v>
      </c>
      <c r="O29" s="60"/>
    </row>
    <row r="30" spans="1:15" ht="18.75">
      <c r="A30" s="1022"/>
      <c r="B30" s="362" t="s">
        <v>1047</v>
      </c>
      <c r="N30" s="363" t="s">
        <v>1048</v>
      </c>
      <c r="O30" s="60"/>
    </row>
  </sheetData>
  <sheetProtection/>
  <mergeCells count="1">
    <mergeCell ref="A1:A30"/>
  </mergeCells>
  <printOptions/>
  <pageMargins left="0" right="0" top="0" bottom="0" header="0.5" footer="0.5"/>
  <pageSetup fitToHeight="1" fitToWidth="1" horizontalDpi="600" verticalDpi="600" orientation="landscape" paperSize="5" scale="96" r:id="rId1"/>
</worksheet>
</file>

<file path=xl/worksheets/sheet45.xml><?xml version="1.0" encoding="utf-8"?>
<worksheet xmlns="http://schemas.openxmlformats.org/spreadsheetml/2006/main" xmlns:r="http://schemas.openxmlformats.org/officeDocument/2006/relationships">
  <sheetPr codeName="Sheet42"/>
  <dimension ref="A1:S30"/>
  <sheetViews>
    <sheetView showGridLines="0" zoomScale="75" zoomScaleNormal="75" zoomScalePageLayoutView="0" workbookViewId="0" topLeftCell="A1">
      <selection activeCell="K15" sqref="K15"/>
    </sheetView>
  </sheetViews>
  <sheetFormatPr defaultColWidth="8.88671875" defaultRowHeight="15"/>
  <cols>
    <col min="1" max="2" width="2.77734375" style="0" customWidth="1"/>
    <col min="3" max="3" width="35.77734375" style="0" customWidth="1"/>
    <col min="4" max="4" width="0.671875" style="0" customWidth="1"/>
    <col min="5" max="5" width="13.6640625" style="0" customWidth="1"/>
    <col min="6" max="6" width="0.671875" style="0" customWidth="1"/>
    <col min="7" max="7" width="12.77734375" style="0" customWidth="1"/>
    <col min="8" max="8" width="0.671875" style="0" customWidth="1"/>
    <col min="9" max="9" width="13.5546875" style="0" customWidth="1"/>
    <col min="10" max="10" width="0.671875" style="0" customWidth="1"/>
    <col min="11" max="11" width="12.77734375" style="0" customWidth="1"/>
    <col min="12" max="12" width="0.671875" style="0" customWidth="1"/>
    <col min="13" max="13" width="12.77734375" style="0" customWidth="1"/>
    <col min="14" max="14" width="0.671875" style="0" customWidth="1"/>
    <col min="15" max="15" width="13.5546875" style="0" customWidth="1"/>
    <col min="16" max="16" width="0.671875" style="0" customWidth="1"/>
    <col min="17" max="17" width="13.5546875" style="0" customWidth="1"/>
    <col min="18" max="18" width="0.671875" style="0" customWidth="1"/>
    <col min="19" max="19" width="12.77734375" style="0" customWidth="1"/>
    <col min="20" max="20" width="0.671875" style="0" customWidth="1"/>
    <col min="21" max="21" width="12.77734375" style="0" customWidth="1"/>
  </cols>
  <sheetData>
    <row r="1" spans="1:19" ht="39" customHeight="1">
      <c r="A1" s="1022" t="s">
        <v>958</v>
      </c>
      <c r="C1" s="24" t="s">
        <v>1049</v>
      </c>
      <c r="D1" s="23"/>
      <c r="E1" s="23"/>
      <c r="F1" s="23"/>
      <c r="G1" s="23"/>
      <c r="H1" s="23"/>
      <c r="I1" s="23"/>
      <c r="J1" s="23"/>
      <c r="K1" s="23"/>
      <c r="L1" s="23"/>
      <c r="M1" s="23"/>
      <c r="N1" s="23"/>
      <c r="O1" s="23"/>
      <c r="P1" s="23"/>
      <c r="Q1" s="23"/>
      <c r="R1" s="23"/>
      <c r="S1" s="23"/>
    </row>
    <row r="2" spans="1:19" ht="22.5">
      <c r="A2" s="1022"/>
      <c r="B2" s="105"/>
      <c r="C2" s="105"/>
      <c r="D2" s="69"/>
      <c r="E2" s="69"/>
      <c r="F2" s="69"/>
      <c r="G2" s="69"/>
      <c r="H2" s="69"/>
      <c r="I2" s="69"/>
      <c r="J2" s="69"/>
      <c r="K2" s="69"/>
      <c r="L2" s="69"/>
      <c r="M2" s="69"/>
      <c r="N2" s="69"/>
      <c r="O2" s="69"/>
      <c r="P2" s="69"/>
      <c r="Q2" s="69"/>
      <c r="R2" s="69"/>
      <c r="S2" s="69"/>
    </row>
    <row r="3" spans="1:19" ht="4.5" customHeight="1">
      <c r="A3" s="1022"/>
      <c r="B3" s="58"/>
      <c r="C3" s="58"/>
      <c r="D3" s="58"/>
      <c r="E3" s="58"/>
      <c r="F3" s="58"/>
      <c r="G3" s="58"/>
      <c r="H3" s="58"/>
      <c r="I3" s="58"/>
      <c r="J3" s="58"/>
      <c r="K3" s="58"/>
      <c r="L3" s="58"/>
      <c r="M3" s="58"/>
      <c r="N3" s="58"/>
      <c r="O3" s="58"/>
      <c r="P3" s="58"/>
      <c r="Q3" s="58"/>
      <c r="R3" s="58"/>
      <c r="S3" s="72"/>
    </row>
    <row r="4" spans="1:19" ht="21.75" customHeight="1">
      <c r="A4" s="1022"/>
      <c r="B4" s="60"/>
      <c r="C4" s="89"/>
      <c r="D4" s="89"/>
      <c r="E4" s="119" t="s">
        <v>1027</v>
      </c>
      <c r="F4" s="107"/>
      <c r="G4" s="119" t="s">
        <v>1027</v>
      </c>
      <c r="H4" s="114"/>
      <c r="I4" s="119" t="s">
        <v>933</v>
      </c>
      <c r="J4" s="107"/>
      <c r="K4" s="119" t="s">
        <v>248</v>
      </c>
      <c r="L4" s="107"/>
      <c r="M4" s="355" t="s">
        <v>992</v>
      </c>
      <c r="N4" s="359"/>
      <c r="O4" s="136" t="str">
        <f>+'sheet 1'!$BX$1&amp;+" Budget Requirement"</f>
        <v>2014 Budget Requirement</v>
      </c>
      <c r="P4" s="222"/>
      <c r="Q4" s="358"/>
      <c r="R4" s="89"/>
      <c r="S4" s="333" t="s">
        <v>1028</v>
      </c>
    </row>
    <row r="5" spans="1:19" ht="21.75" customHeight="1">
      <c r="A5" s="1022"/>
      <c r="C5" s="119" t="s">
        <v>1029</v>
      </c>
      <c r="D5" s="89"/>
      <c r="E5" s="119" t="s">
        <v>933</v>
      </c>
      <c r="F5" s="107"/>
      <c r="G5" s="119" t="s">
        <v>988</v>
      </c>
      <c r="H5" s="114"/>
      <c r="I5" s="119" t="s">
        <v>1030</v>
      </c>
      <c r="J5" s="107"/>
      <c r="K5" s="119" t="s">
        <v>1031</v>
      </c>
      <c r="L5" s="107"/>
      <c r="M5" s="355" t="s">
        <v>243</v>
      </c>
      <c r="N5" s="89"/>
      <c r="O5" s="240"/>
      <c r="P5" s="244"/>
      <c r="Q5" s="244"/>
      <c r="R5" s="89"/>
      <c r="S5" s="333" t="s">
        <v>1032</v>
      </c>
    </row>
    <row r="6" spans="1:19" ht="21.75" customHeight="1">
      <c r="A6" s="1022"/>
      <c r="C6" s="89"/>
      <c r="D6" s="89"/>
      <c r="E6" s="119" t="s">
        <v>972</v>
      </c>
      <c r="F6" s="107"/>
      <c r="G6" s="119" t="s">
        <v>423</v>
      </c>
      <c r="H6" s="112"/>
      <c r="I6" s="119" t="s">
        <v>402</v>
      </c>
      <c r="J6" s="107"/>
      <c r="K6" s="119" t="s">
        <v>1033</v>
      </c>
      <c r="L6" s="107"/>
      <c r="M6" s="179" t="s">
        <v>1028</v>
      </c>
      <c r="N6" s="89"/>
      <c r="O6" s="119" t="s">
        <v>1034</v>
      </c>
      <c r="P6" s="244"/>
      <c r="Q6" s="119" t="s">
        <v>1035</v>
      </c>
      <c r="R6" s="89"/>
      <c r="S6" s="333" t="s">
        <v>1036</v>
      </c>
    </row>
    <row r="7" spans="1:19" ht="21.75" customHeight="1">
      <c r="A7" s="1022"/>
      <c r="B7" s="58"/>
      <c r="C7" s="72"/>
      <c r="D7" s="72"/>
      <c r="E7" s="108"/>
      <c r="F7" s="108"/>
      <c r="G7" s="334"/>
      <c r="H7" s="113"/>
      <c r="I7" s="250" t="str">
        <f>+"Dec. 31, "&amp;+'sheet 1'!$BX$2</f>
        <v>Dec. 31, 2013</v>
      </c>
      <c r="J7" s="108"/>
      <c r="K7" s="354"/>
      <c r="L7" s="108"/>
      <c r="M7" s="108"/>
      <c r="N7" s="72"/>
      <c r="O7" s="233"/>
      <c r="P7" s="233"/>
      <c r="Q7" s="341" t="s">
        <v>1037</v>
      </c>
      <c r="R7" s="72"/>
      <c r="S7" s="72"/>
    </row>
    <row r="8" spans="1:19" ht="4.5" customHeight="1">
      <c r="A8" s="1022"/>
      <c r="B8" s="58"/>
      <c r="C8" s="58"/>
      <c r="D8" s="58"/>
      <c r="E8" s="58"/>
      <c r="F8" s="58"/>
      <c r="G8" s="58"/>
      <c r="H8" s="58"/>
      <c r="I8" s="58"/>
      <c r="J8" s="58"/>
      <c r="K8" s="58"/>
      <c r="L8" s="58"/>
      <c r="M8" s="58"/>
      <c r="N8" s="58"/>
      <c r="O8" s="58"/>
      <c r="P8" s="58"/>
      <c r="Q8" s="58"/>
      <c r="R8" s="58"/>
      <c r="S8" s="72"/>
    </row>
    <row r="9" spans="1:19" ht="24" customHeight="1">
      <c r="A9" s="1022"/>
      <c r="B9" s="360" t="s">
        <v>918</v>
      </c>
      <c r="C9" s="245"/>
      <c r="D9" s="352"/>
      <c r="E9" s="468"/>
      <c r="F9" s="365"/>
      <c r="G9" s="580"/>
      <c r="H9" s="365"/>
      <c r="I9" s="468"/>
      <c r="J9" s="365"/>
      <c r="K9" s="491"/>
      <c r="L9" s="365"/>
      <c r="M9" s="577"/>
      <c r="N9" s="365"/>
      <c r="O9" s="468"/>
      <c r="P9" s="365"/>
      <c r="Q9" s="468"/>
      <c r="R9" s="365"/>
      <c r="S9" s="491"/>
    </row>
    <row r="10" spans="1:19" ht="24" customHeight="1">
      <c r="A10" s="1022"/>
      <c r="B10" s="360" t="s">
        <v>678</v>
      </c>
      <c r="C10" s="245"/>
      <c r="D10" s="352"/>
      <c r="E10" s="468"/>
      <c r="F10" s="365"/>
      <c r="G10" s="491"/>
      <c r="H10" s="365"/>
      <c r="I10" s="468"/>
      <c r="J10" s="365"/>
      <c r="K10" s="491"/>
      <c r="L10" s="365"/>
      <c r="M10" s="577"/>
      <c r="N10" s="365"/>
      <c r="O10" s="468"/>
      <c r="P10" s="365"/>
      <c r="Q10" s="468"/>
      <c r="R10" s="365"/>
      <c r="S10" s="491"/>
    </row>
    <row r="11" spans="1:19" ht="24" customHeight="1">
      <c r="A11" s="1022"/>
      <c r="B11" s="360" t="s">
        <v>923</v>
      </c>
      <c r="C11" s="245"/>
      <c r="D11" s="352"/>
      <c r="E11" s="468"/>
      <c r="F11" s="365"/>
      <c r="G11" s="491"/>
      <c r="H11" s="365"/>
      <c r="I11" s="468"/>
      <c r="J11" s="365"/>
      <c r="K11" s="491"/>
      <c r="L11" s="365"/>
      <c r="M11" s="577"/>
      <c r="N11" s="365"/>
      <c r="O11" s="468"/>
      <c r="P11" s="365"/>
      <c r="Q11" s="468"/>
      <c r="R11" s="365"/>
      <c r="S11" s="491"/>
    </row>
    <row r="12" spans="1:19" ht="24" customHeight="1">
      <c r="A12" s="1022"/>
      <c r="B12" s="360" t="s">
        <v>924</v>
      </c>
      <c r="C12" s="245"/>
      <c r="D12" s="352"/>
      <c r="E12" s="468"/>
      <c r="F12" s="365"/>
      <c r="G12" s="491"/>
      <c r="H12" s="365"/>
      <c r="I12" s="468"/>
      <c r="J12" s="365"/>
      <c r="K12" s="491"/>
      <c r="L12" s="365"/>
      <c r="M12" s="577"/>
      <c r="N12" s="365"/>
      <c r="O12" s="468"/>
      <c r="P12" s="365"/>
      <c r="Q12" s="468"/>
      <c r="R12" s="365"/>
      <c r="S12" s="491"/>
    </row>
    <row r="13" spans="1:19" ht="26.25" customHeight="1">
      <c r="A13" s="1022"/>
      <c r="B13" s="360" t="s">
        <v>925</v>
      </c>
      <c r="C13" s="245"/>
      <c r="D13" s="352"/>
      <c r="E13" s="468"/>
      <c r="F13" s="365"/>
      <c r="G13" s="491"/>
      <c r="H13" s="365"/>
      <c r="I13" s="468"/>
      <c r="J13" s="365"/>
      <c r="K13" s="491"/>
      <c r="L13" s="365"/>
      <c r="M13" s="577"/>
      <c r="N13" s="365"/>
      <c r="O13" s="468"/>
      <c r="P13" s="365"/>
      <c r="Q13" s="468"/>
      <c r="R13" s="365"/>
      <c r="S13" s="491"/>
    </row>
    <row r="14" spans="1:19" ht="24" customHeight="1">
      <c r="A14" s="1022"/>
      <c r="B14" s="360" t="s">
        <v>683</v>
      </c>
      <c r="C14" s="245"/>
      <c r="D14" s="352"/>
      <c r="E14" s="468"/>
      <c r="F14" s="365"/>
      <c r="G14" s="491"/>
      <c r="H14" s="365"/>
      <c r="I14" s="468"/>
      <c r="J14" s="365"/>
      <c r="K14" s="491"/>
      <c r="L14" s="365"/>
      <c r="M14" s="577"/>
      <c r="N14" s="365"/>
      <c r="O14" s="468"/>
      <c r="P14" s="365"/>
      <c r="Q14" s="468"/>
      <c r="R14" s="365"/>
      <c r="S14" s="491"/>
    </row>
    <row r="15" spans="1:19" ht="27" customHeight="1">
      <c r="A15" s="1022"/>
      <c r="B15" s="360" t="s">
        <v>926</v>
      </c>
      <c r="C15" s="245"/>
      <c r="D15" s="352"/>
      <c r="E15" s="468"/>
      <c r="F15" s="365"/>
      <c r="G15" s="491"/>
      <c r="H15" s="365"/>
      <c r="I15" s="468"/>
      <c r="J15" s="365"/>
      <c r="K15" s="724" t="s">
        <v>145</v>
      </c>
      <c r="L15" s="365"/>
      <c r="M15" s="577"/>
      <c r="N15" s="365"/>
      <c r="O15" s="468"/>
      <c r="P15" s="365"/>
      <c r="Q15" s="468"/>
      <c r="R15" s="365"/>
      <c r="S15" s="491"/>
    </row>
    <row r="16" spans="1:19" ht="24" customHeight="1">
      <c r="A16" s="1022"/>
      <c r="B16" s="360" t="s">
        <v>927</v>
      </c>
      <c r="C16" s="245"/>
      <c r="D16" s="352"/>
      <c r="E16" s="468"/>
      <c r="F16" s="365"/>
      <c r="G16" s="491"/>
      <c r="H16" s="365"/>
      <c r="I16" s="468"/>
      <c r="J16" s="365"/>
      <c r="K16" s="491"/>
      <c r="L16" s="365"/>
      <c r="M16" s="577"/>
      <c r="N16" s="365"/>
      <c r="O16" s="468"/>
      <c r="P16" s="365"/>
      <c r="Q16" s="468"/>
      <c r="R16" s="365"/>
      <c r="S16" s="491"/>
    </row>
    <row r="17" spans="1:19" ht="24" customHeight="1">
      <c r="A17" s="1022"/>
      <c r="B17" s="360" t="s">
        <v>928</v>
      </c>
      <c r="C17" s="245"/>
      <c r="D17" s="352"/>
      <c r="E17" s="468"/>
      <c r="F17" s="365"/>
      <c r="G17" s="491"/>
      <c r="H17" s="365"/>
      <c r="I17" s="468"/>
      <c r="J17" s="365"/>
      <c r="K17" s="491"/>
      <c r="L17" s="365"/>
      <c r="M17" s="577"/>
      <c r="N17" s="365"/>
      <c r="O17" s="468"/>
      <c r="P17" s="365"/>
      <c r="Q17" s="468"/>
      <c r="R17" s="365"/>
      <c r="S17" s="491"/>
    </row>
    <row r="18" spans="1:19" ht="24" customHeight="1">
      <c r="A18" s="1022"/>
      <c r="B18" s="360" t="s">
        <v>776</v>
      </c>
      <c r="C18" s="245"/>
      <c r="D18" s="352"/>
      <c r="E18" s="468"/>
      <c r="F18" s="365"/>
      <c r="G18" s="491"/>
      <c r="H18" s="365"/>
      <c r="I18" s="468"/>
      <c r="J18" s="365"/>
      <c r="K18" s="491"/>
      <c r="L18" s="365"/>
      <c r="M18" s="577"/>
      <c r="N18" s="365"/>
      <c r="O18" s="468"/>
      <c r="P18" s="365"/>
      <c r="Q18" s="468"/>
      <c r="R18" s="365"/>
      <c r="S18" s="491"/>
    </row>
    <row r="19" spans="1:19" ht="24" customHeight="1">
      <c r="A19" s="1022"/>
      <c r="B19" s="360" t="s">
        <v>777</v>
      </c>
      <c r="C19" s="245"/>
      <c r="D19" s="352"/>
      <c r="E19" s="468"/>
      <c r="F19" s="365"/>
      <c r="G19" s="491"/>
      <c r="H19" s="365"/>
      <c r="I19" s="468"/>
      <c r="J19" s="365"/>
      <c r="K19" s="491"/>
      <c r="L19" s="365"/>
      <c r="M19" s="577"/>
      <c r="N19" s="365"/>
      <c r="O19" s="468"/>
      <c r="P19" s="365"/>
      <c r="Q19" s="468"/>
      <c r="R19" s="365"/>
      <c r="S19" s="491"/>
    </row>
    <row r="20" spans="1:19" ht="24" customHeight="1">
      <c r="A20" s="1022"/>
      <c r="B20" s="360" t="s">
        <v>1038</v>
      </c>
      <c r="C20" s="245"/>
      <c r="D20" s="352"/>
      <c r="E20" s="468"/>
      <c r="F20" s="365"/>
      <c r="G20" s="491"/>
      <c r="H20" s="365"/>
      <c r="I20" s="468"/>
      <c r="J20" s="365"/>
      <c r="K20" s="491"/>
      <c r="L20" s="365"/>
      <c r="M20" s="577"/>
      <c r="N20" s="365"/>
      <c r="O20" s="468"/>
      <c r="P20" s="365"/>
      <c r="Q20" s="468"/>
      <c r="R20" s="365"/>
      <c r="S20" s="491"/>
    </row>
    <row r="21" spans="1:19" ht="24" customHeight="1">
      <c r="A21" s="1022"/>
      <c r="B21" s="360" t="s">
        <v>1039</v>
      </c>
      <c r="C21" s="245"/>
      <c r="D21" s="352"/>
      <c r="E21" s="468"/>
      <c r="F21" s="365"/>
      <c r="G21" s="491"/>
      <c r="H21" s="365"/>
      <c r="I21" s="468"/>
      <c r="J21" s="365"/>
      <c r="K21" s="491"/>
      <c r="L21" s="365"/>
      <c r="M21" s="577"/>
      <c r="N21" s="365"/>
      <c r="O21" s="468"/>
      <c r="P21" s="365"/>
      <c r="Q21" s="468"/>
      <c r="R21" s="365"/>
      <c r="S21" s="491"/>
    </row>
    <row r="22" spans="1:19" ht="24" customHeight="1" thickBot="1">
      <c r="A22" s="1022"/>
      <c r="B22" s="360" t="s">
        <v>1040</v>
      </c>
      <c r="C22" s="245"/>
      <c r="D22" s="353"/>
      <c r="E22" s="463"/>
      <c r="F22" s="366"/>
      <c r="G22" s="497"/>
      <c r="H22" s="366"/>
      <c r="I22" s="463"/>
      <c r="J22" s="366"/>
      <c r="K22" s="497"/>
      <c r="L22" s="366"/>
      <c r="M22" s="578"/>
      <c r="N22" s="366"/>
      <c r="O22" s="463"/>
      <c r="P22" s="366"/>
      <c r="Q22" s="463"/>
      <c r="R22" s="366"/>
      <c r="S22" s="497"/>
    </row>
    <row r="23" spans="1:19" ht="24" customHeight="1">
      <c r="A23" s="1022"/>
      <c r="B23" s="579"/>
      <c r="C23" s="372" t="s">
        <v>436</v>
      </c>
      <c r="D23" s="352"/>
      <c r="E23" s="469">
        <f>SUM(E9:E22)</f>
        <v>0</v>
      </c>
      <c r="F23" s="352"/>
      <c r="G23" s="352"/>
      <c r="H23" s="352"/>
      <c r="I23" s="469">
        <f>SUM(I9:I22)</f>
        <v>0</v>
      </c>
      <c r="J23" s="352"/>
      <c r="K23" s="352"/>
      <c r="L23" s="352"/>
      <c r="M23" s="352"/>
      <c r="N23" s="352"/>
      <c r="O23" s="469">
        <f>SUM(O9:O22)</f>
        <v>0</v>
      </c>
      <c r="P23" s="352"/>
      <c r="Q23" s="469">
        <f>SUM(Q9:Q22)</f>
        <v>0</v>
      </c>
      <c r="R23" s="352"/>
      <c r="S23" s="352"/>
    </row>
    <row r="24" spans="1:19" ht="4.5" customHeight="1">
      <c r="A24" s="1022"/>
      <c r="B24" s="186"/>
      <c r="C24" s="84"/>
      <c r="D24" s="58"/>
      <c r="E24" s="58"/>
      <c r="F24" s="58"/>
      <c r="G24" s="58"/>
      <c r="H24" s="64"/>
      <c r="I24" s="58"/>
      <c r="J24" s="64"/>
      <c r="K24" s="58"/>
      <c r="L24" s="64"/>
      <c r="M24" s="58"/>
      <c r="N24" s="64"/>
      <c r="O24" s="58"/>
      <c r="P24" s="64"/>
      <c r="Q24" s="58"/>
      <c r="R24" s="64"/>
      <c r="S24" s="72"/>
    </row>
    <row r="25" spans="1:17" ht="15.75">
      <c r="A25" s="1022"/>
      <c r="B25" s="361" t="s">
        <v>1050</v>
      </c>
      <c r="O25" s="278" t="s">
        <v>1042</v>
      </c>
      <c r="Q25" s="278" t="s">
        <v>1043</v>
      </c>
    </row>
    <row r="26" spans="1:15" ht="15">
      <c r="A26" s="1022"/>
      <c r="B26" s="361" t="str">
        <f>+"                  Assessment Notes with an original date of issue of December 31, "&amp;+'sheet 1'!$BX$5&amp;+" or prior must be appropriated in full in the "&amp;+'sheet 1'!$BX$1&amp;+" Dedicated Assessment Budget or written intent of permanent financing"</f>
        <v>                  Assessment Notes with an original date of issue of December 31, 2010 or prior must be appropriated in full in the 2014 Dedicated Assessment Budget or written intent of permanent financing</v>
      </c>
      <c r="O26" s="60"/>
    </row>
    <row r="27" spans="1:15" ht="15">
      <c r="A27" s="1022"/>
      <c r="B27" s="361" t="s">
        <v>1051</v>
      </c>
      <c r="O27" s="60"/>
    </row>
    <row r="28" spans="1:15" ht="15">
      <c r="A28" s="1022"/>
      <c r="B28" s="361" t="s">
        <v>1052</v>
      </c>
      <c r="O28" s="60"/>
    </row>
    <row r="29" spans="1:15" ht="15">
      <c r="A29" s="1022"/>
      <c r="B29" s="361"/>
      <c r="O29" s="60"/>
    </row>
    <row r="30" spans="1:15" ht="18.75">
      <c r="A30" s="1022"/>
      <c r="B30" s="362"/>
      <c r="M30" s="363" t="s">
        <v>1048</v>
      </c>
      <c r="O30" s="60"/>
    </row>
  </sheetData>
  <sheetProtection/>
  <mergeCells count="1">
    <mergeCell ref="A1:A30"/>
  </mergeCells>
  <printOptions horizontalCentered="1" verticalCentered="1"/>
  <pageMargins left="0" right="0" top="0" bottom="0" header="0.5" footer="0.5"/>
  <pageSetup horizontalDpi="600" verticalDpi="600" orientation="landscape" paperSize="5" scale="90" r:id="rId1"/>
</worksheet>
</file>

<file path=xl/worksheets/sheet46.xml><?xml version="1.0" encoding="utf-8"?>
<worksheet xmlns="http://schemas.openxmlformats.org/spreadsheetml/2006/main" xmlns:r="http://schemas.openxmlformats.org/officeDocument/2006/relationships">
  <sheetPr codeName="Sheet58"/>
  <dimension ref="A1:J31"/>
  <sheetViews>
    <sheetView showGridLines="0" zoomScale="75" zoomScaleNormal="75" zoomScalePageLayoutView="0" workbookViewId="0" topLeftCell="A1">
      <selection activeCell="A1" sqref="A1:A31"/>
    </sheetView>
  </sheetViews>
  <sheetFormatPr defaultColWidth="8.88671875" defaultRowHeight="15"/>
  <cols>
    <col min="1" max="1" width="9.21484375" style="874" customWidth="1"/>
    <col min="2" max="2" width="12.21484375" style="874" customWidth="1"/>
    <col min="3" max="3" width="5.21484375" style="874" customWidth="1"/>
    <col min="4" max="4" width="55.88671875" style="874" customWidth="1"/>
    <col min="5" max="5" width="0.671875" style="874" customWidth="1"/>
    <col min="6" max="6" width="24.99609375" style="874" customWidth="1"/>
    <col min="7" max="7" width="0.671875" style="874" customWidth="1"/>
    <col min="8" max="8" width="24.99609375" style="874" customWidth="1"/>
    <col min="9" max="9" width="0.671875" style="874" customWidth="1"/>
    <col min="10" max="10" width="24.99609375" style="874" customWidth="1"/>
    <col min="11" max="11" width="0.671875" style="874" customWidth="1"/>
    <col min="12" max="12" width="12.77734375" style="874" customWidth="1"/>
    <col min="13" max="16384" width="8.88671875" style="874" customWidth="1"/>
  </cols>
  <sheetData>
    <row r="1" spans="1:10" ht="39" customHeight="1">
      <c r="A1" s="1029" t="s">
        <v>152</v>
      </c>
      <c r="B1" s="875"/>
      <c r="D1" s="876" t="s">
        <v>153</v>
      </c>
      <c r="E1" s="877"/>
      <c r="F1" s="877"/>
      <c r="G1" s="877"/>
      <c r="H1" s="877"/>
      <c r="I1" s="877"/>
      <c r="J1" s="877"/>
    </row>
    <row r="2" spans="1:10" ht="22.5">
      <c r="A2" s="1029"/>
      <c r="B2" s="875"/>
      <c r="C2" s="878"/>
      <c r="D2" s="878"/>
      <c r="E2" s="879"/>
      <c r="F2" s="879"/>
      <c r="G2" s="879"/>
      <c r="H2" s="879"/>
      <c r="I2" s="879"/>
      <c r="J2" s="879"/>
    </row>
    <row r="3" spans="1:10" ht="4.5" customHeight="1">
      <c r="A3" s="1029"/>
      <c r="B3" s="875"/>
      <c r="C3" s="880"/>
      <c r="D3" s="880"/>
      <c r="E3" s="880"/>
      <c r="F3" s="880"/>
      <c r="G3" s="880"/>
      <c r="H3" s="880"/>
      <c r="I3" s="880"/>
      <c r="J3" s="880"/>
    </row>
    <row r="4" spans="1:10" ht="21.75" customHeight="1">
      <c r="A4" s="1029"/>
      <c r="B4" s="875"/>
      <c r="C4" s="881"/>
      <c r="D4" s="882"/>
      <c r="E4" s="883"/>
      <c r="F4" s="884"/>
      <c r="G4" s="885"/>
      <c r="H4" s="886" t="str">
        <f>+'sheet 1'!$BX$1&amp;+" Budget Requirement"</f>
        <v>2014 Budget Requirement</v>
      </c>
      <c r="I4" s="887"/>
      <c r="J4" s="888"/>
    </row>
    <row r="5" spans="1:10" ht="21.75" customHeight="1">
      <c r="A5" s="1029"/>
      <c r="B5" s="875"/>
      <c r="D5" s="884" t="s">
        <v>932</v>
      </c>
      <c r="E5" s="883"/>
      <c r="F5" s="884" t="s">
        <v>154</v>
      </c>
      <c r="G5" s="885"/>
      <c r="H5" s="889"/>
      <c r="I5" s="890"/>
      <c r="J5" s="890"/>
    </row>
    <row r="6" spans="1:10" ht="21.75" customHeight="1">
      <c r="A6" s="1029"/>
      <c r="B6" s="875"/>
      <c r="D6" s="882"/>
      <c r="E6" s="891"/>
      <c r="F6" s="884" t="s">
        <v>155</v>
      </c>
      <c r="G6" s="885"/>
      <c r="H6" s="884" t="s">
        <v>1034</v>
      </c>
      <c r="I6" s="890"/>
      <c r="J6" s="884" t="s">
        <v>156</v>
      </c>
    </row>
    <row r="7" spans="1:10" ht="21.75" customHeight="1">
      <c r="A7" s="1029"/>
      <c r="B7" s="875"/>
      <c r="C7" s="880"/>
      <c r="D7" s="892"/>
      <c r="E7" s="893"/>
      <c r="F7" s="894" t="str">
        <f>+"Dec. 31, "&amp;+'sheet 1'!$BX$2</f>
        <v>Dec. 31, 2013</v>
      </c>
      <c r="G7" s="895"/>
      <c r="H7" s="896"/>
      <c r="I7" s="896"/>
      <c r="J7" s="897"/>
    </row>
    <row r="8" spans="1:10" ht="4.5" customHeight="1">
      <c r="A8" s="1029"/>
      <c r="B8" s="875"/>
      <c r="C8" s="880"/>
      <c r="D8" s="880"/>
      <c r="E8" s="880"/>
      <c r="F8" s="880"/>
      <c r="G8" s="880"/>
      <c r="H8" s="880"/>
      <c r="I8" s="880"/>
      <c r="J8" s="880"/>
    </row>
    <row r="9" spans="1:10" ht="24" customHeight="1">
      <c r="A9" s="1029"/>
      <c r="B9" s="875"/>
      <c r="C9" s="898" t="s">
        <v>157</v>
      </c>
      <c r="D9" s="722"/>
      <c r="E9" s="899"/>
      <c r="F9" s="511"/>
      <c r="G9" s="899"/>
      <c r="H9" s="511"/>
      <c r="I9" s="899"/>
      <c r="J9" s="511"/>
    </row>
    <row r="10" spans="1:10" ht="24" customHeight="1">
      <c r="A10" s="1029"/>
      <c r="B10" s="875"/>
      <c r="C10" s="900" t="s">
        <v>918</v>
      </c>
      <c r="D10" s="242"/>
      <c r="E10" s="899"/>
      <c r="F10" s="511"/>
      <c r="G10" s="899"/>
      <c r="H10" s="511"/>
      <c r="I10" s="899"/>
      <c r="J10" s="511"/>
    </row>
    <row r="11" spans="1:10" ht="24" customHeight="1">
      <c r="A11" s="1029"/>
      <c r="B11" s="875"/>
      <c r="C11" s="900" t="s">
        <v>678</v>
      </c>
      <c r="D11" s="901"/>
      <c r="E11" s="899"/>
      <c r="F11" s="511"/>
      <c r="G11" s="899"/>
      <c r="H11" s="511"/>
      <c r="I11" s="899"/>
      <c r="J11" s="511"/>
    </row>
    <row r="12" spans="1:10" ht="24" customHeight="1">
      <c r="A12" s="1029"/>
      <c r="B12" s="875"/>
      <c r="C12" s="900" t="s">
        <v>923</v>
      </c>
      <c r="D12" s="901"/>
      <c r="E12" s="899"/>
      <c r="F12" s="911" t="s">
        <v>145</v>
      </c>
      <c r="G12" s="899"/>
      <c r="H12" s="511"/>
      <c r="I12" s="899"/>
      <c r="J12" s="511"/>
    </row>
    <row r="13" spans="1:10" ht="24" customHeight="1">
      <c r="A13" s="1029"/>
      <c r="B13" s="875"/>
      <c r="C13" s="900" t="s">
        <v>924</v>
      </c>
      <c r="D13" s="722"/>
      <c r="E13" s="899"/>
      <c r="F13" s="511"/>
      <c r="G13" s="899"/>
      <c r="H13" s="511"/>
      <c r="I13" s="899"/>
      <c r="J13" s="511"/>
    </row>
    <row r="14" spans="1:10" ht="26.25" customHeight="1">
      <c r="A14" s="1029"/>
      <c r="B14" s="875"/>
      <c r="C14" s="900" t="s">
        <v>925</v>
      </c>
      <c r="D14" s="722"/>
      <c r="E14" s="899"/>
      <c r="F14" s="511"/>
      <c r="G14" s="899"/>
      <c r="H14" s="511"/>
      <c r="I14" s="899"/>
      <c r="J14" s="511"/>
    </row>
    <row r="15" spans="1:10" ht="24" customHeight="1">
      <c r="A15" s="1029"/>
      <c r="B15" s="875"/>
      <c r="C15" s="900" t="s">
        <v>683</v>
      </c>
      <c r="D15" s="722"/>
      <c r="E15" s="899"/>
      <c r="F15" s="511"/>
      <c r="G15" s="899"/>
      <c r="H15" s="511"/>
      <c r="I15" s="899"/>
      <c r="J15" s="511"/>
    </row>
    <row r="16" spans="1:10" ht="27" customHeight="1">
      <c r="A16" s="1029"/>
      <c r="B16" s="875"/>
      <c r="C16" s="898" t="s">
        <v>158</v>
      </c>
      <c r="D16" s="722"/>
      <c r="E16" s="899"/>
      <c r="F16" s="511"/>
      <c r="G16" s="899"/>
      <c r="H16" s="511"/>
      <c r="I16" s="899"/>
      <c r="J16" s="511"/>
    </row>
    <row r="17" spans="1:10" ht="24" customHeight="1">
      <c r="A17" s="1029"/>
      <c r="B17" s="875"/>
      <c r="C17" s="900" t="s">
        <v>918</v>
      </c>
      <c r="D17" s="722"/>
      <c r="E17" s="899"/>
      <c r="F17" s="511"/>
      <c r="G17" s="899"/>
      <c r="H17" s="511"/>
      <c r="I17" s="899"/>
      <c r="J17" s="511"/>
    </row>
    <row r="18" spans="1:10" ht="24" customHeight="1">
      <c r="A18" s="1029"/>
      <c r="B18" s="875"/>
      <c r="C18" s="900" t="s">
        <v>678</v>
      </c>
      <c r="D18" s="722"/>
      <c r="E18" s="899"/>
      <c r="F18" s="511"/>
      <c r="G18" s="899"/>
      <c r="H18" s="511"/>
      <c r="I18" s="899"/>
      <c r="J18" s="511"/>
    </row>
    <row r="19" spans="1:10" ht="24" customHeight="1">
      <c r="A19" s="1029"/>
      <c r="B19" s="875"/>
      <c r="C19" s="900" t="s">
        <v>923</v>
      </c>
      <c r="D19" s="722"/>
      <c r="E19" s="899"/>
      <c r="F19" s="511"/>
      <c r="G19" s="899"/>
      <c r="H19" s="511"/>
      <c r="I19" s="899"/>
      <c r="J19" s="511"/>
    </row>
    <row r="20" spans="1:10" ht="24" customHeight="1">
      <c r="A20" s="1029"/>
      <c r="B20" s="875"/>
      <c r="C20" s="900" t="s">
        <v>924</v>
      </c>
      <c r="D20" s="722"/>
      <c r="E20" s="899"/>
      <c r="F20" s="511"/>
      <c r="G20" s="899"/>
      <c r="H20" s="511"/>
      <c r="I20" s="899"/>
      <c r="J20" s="511"/>
    </row>
    <row r="21" spans="1:10" ht="24" customHeight="1">
      <c r="A21" s="1029"/>
      <c r="B21" s="875"/>
      <c r="C21" s="900" t="s">
        <v>925</v>
      </c>
      <c r="D21" s="722"/>
      <c r="E21" s="899"/>
      <c r="F21" s="511"/>
      <c r="G21" s="899"/>
      <c r="H21" s="511"/>
      <c r="I21" s="899"/>
      <c r="J21" s="511"/>
    </row>
    <row r="22" spans="1:10" ht="24" customHeight="1">
      <c r="A22" s="1029"/>
      <c r="B22" s="875"/>
      <c r="C22" s="900" t="s">
        <v>683</v>
      </c>
      <c r="D22" s="722"/>
      <c r="E22" s="899"/>
      <c r="F22" s="511"/>
      <c r="G22" s="899"/>
      <c r="H22" s="511"/>
      <c r="I22" s="899"/>
      <c r="J22" s="511"/>
    </row>
    <row r="23" spans="1:10" ht="24" customHeight="1" thickBot="1">
      <c r="A23" s="1029"/>
      <c r="B23" s="875"/>
      <c r="C23" s="900"/>
      <c r="D23" s="722"/>
      <c r="E23" s="902"/>
      <c r="F23" s="670"/>
      <c r="G23" s="902"/>
      <c r="H23" s="670"/>
      <c r="I23" s="902"/>
      <c r="J23" s="670"/>
    </row>
    <row r="24" spans="1:10" ht="24" customHeight="1">
      <c r="A24" s="1029"/>
      <c r="B24" s="875"/>
      <c r="C24" s="903"/>
      <c r="D24" s="372" t="s">
        <v>436</v>
      </c>
      <c r="E24" s="904"/>
      <c r="F24" s="397">
        <f>SUM(F9:F23)</f>
        <v>0</v>
      </c>
      <c r="G24" s="904"/>
      <c r="H24" s="397">
        <f>SUM(H9:H23)</f>
        <v>0</v>
      </c>
      <c r="I24" s="904"/>
      <c r="J24" s="397">
        <f>SUM(J9:J23)</f>
        <v>0</v>
      </c>
    </row>
    <row r="25" spans="1:10" ht="4.5" customHeight="1">
      <c r="A25" s="1029"/>
      <c r="B25" s="875"/>
      <c r="C25" s="898"/>
      <c r="D25" s="905"/>
      <c r="E25" s="906"/>
      <c r="F25" s="880"/>
      <c r="G25" s="906"/>
      <c r="H25" s="880"/>
      <c r="I25" s="906"/>
      <c r="J25" s="880"/>
    </row>
    <row r="26" spans="1:10" ht="15.75">
      <c r="A26" s="1029"/>
      <c r="B26" s="875"/>
      <c r="C26" s="907"/>
      <c r="H26" s="908" t="s">
        <v>1042</v>
      </c>
      <c r="J26" s="908" t="s">
        <v>1043</v>
      </c>
    </row>
    <row r="27" spans="1:8" ht="15">
      <c r="A27" s="1029"/>
      <c r="B27" s="875"/>
      <c r="C27" s="907"/>
      <c r="H27" s="881"/>
    </row>
    <row r="28" spans="1:8" ht="15">
      <c r="A28" s="1029"/>
      <c r="B28" s="875"/>
      <c r="C28" s="907"/>
      <c r="H28" s="881"/>
    </row>
    <row r="29" spans="1:9" ht="18.75">
      <c r="A29" s="1029"/>
      <c r="B29" s="875"/>
      <c r="C29" s="907"/>
      <c r="H29" s="909" t="s">
        <v>1048</v>
      </c>
      <c r="I29" s="909"/>
    </row>
    <row r="30" spans="1:8" ht="15">
      <c r="A30" s="1029"/>
      <c r="B30" s="875"/>
      <c r="C30" s="907"/>
      <c r="H30" s="881"/>
    </row>
    <row r="31" spans="1:8" ht="15">
      <c r="A31" s="1029"/>
      <c r="B31" s="875"/>
      <c r="C31" s="910"/>
      <c r="H31" s="881"/>
    </row>
  </sheetData>
  <sheetProtection/>
  <mergeCells count="1">
    <mergeCell ref="A1:A31"/>
  </mergeCells>
  <printOptions horizontalCentered="1" verticalCentered="1"/>
  <pageMargins left="0" right="0" top="0" bottom="0" header="0.5" footer="0.5"/>
  <pageSetup horizontalDpi="600" verticalDpi="600" orientation="landscape" paperSize="5" scale="90" r:id="rId1"/>
</worksheet>
</file>

<file path=xl/worksheets/sheet47.xml><?xml version="1.0" encoding="utf-8"?>
<worksheet xmlns="http://schemas.openxmlformats.org/spreadsheetml/2006/main" xmlns:r="http://schemas.openxmlformats.org/officeDocument/2006/relationships">
  <sheetPr codeName="Sheet43">
    <pageSetUpPr fitToPage="1"/>
  </sheetPr>
  <dimension ref="A1:R32"/>
  <sheetViews>
    <sheetView showGridLines="0" zoomScale="75" zoomScaleNormal="75" zoomScalePageLayoutView="0" workbookViewId="0" topLeftCell="A1">
      <selection activeCell="H14" sqref="H14"/>
    </sheetView>
  </sheetViews>
  <sheetFormatPr defaultColWidth="8.88671875" defaultRowHeight="15"/>
  <cols>
    <col min="1" max="1" width="2.77734375" style="0" customWidth="1"/>
    <col min="2" max="2" width="35.77734375" style="0" customWidth="1"/>
    <col min="3" max="3" width="0.671875" style="0" customWidth="1"/>
    <col min="4" max="4" width="12.77734375" style="0" customWidth="1"/>
    <col min="5" max="5" width="0.55078125" style="0" customWidth="1"/>
    <col min="6" max="6" width="13.10546875" style="0" customWidth="1"/>
    <col min="7" max="7" width="0.671875" style="0" customWidth="1"/>
    <col min="8" max="8" width="12.77734375" style="0" customWidth="1"/>
    <col min="9" max="9" width="0.671875" style="0" customWidth="1"/>
    <col min="10" max="10" width="12.77734375" style="0" customWidth="1"/>
    <col min="11" max="11" width="0.671875" style="0" customWidth="1"/>
    <col min="12" max="12" width="12.77734375" style="0" customWidth="1"/>
    <col min="13" max="13" width="0.671875" style="0" customWidth="1"/>
    <col min="14" max="14" width="12.4453125" style="0" customWidth="1"/>
    <col min="15" max="15" width="0.671875" style="0" customWidth="1"/>
    <col min="16" max="16" width="12.5546875" style="0" customWidth="1"/>
    <col min="17" max="17" width="0.671875" style="0" customWidth="1"/>
    <col min="18" max="18" width="12.77734375" style="0" customWidth="1"/>
    <col min="19" max="19" width="0.671875" style="0" customWidth="1"/>
    <col min="20" max="20" width="12.77734375" style="0" customWidth="1"/>
  </cols>
  <sheetData>
    <row r="1" spans="1:18" ht="22.5">
      <c r="A1" s="1022" t="s">
        <v>897</v>
      </c>
      <c r="B1" s="24" t="s">
        <v>0</v>
      </c>
      <c r="C1" s="23"/>
      <c r="D1" s="23"/>
      <c r="E1" s="23"/>
      <c r="F1" s="23"/>
      <c r="G1" s="23"/>
      <c r="H1" s="23"/>
      <c r="I1" s="23"/>
      <c r="J1" s="23"/>
      <c r="K1" s="23"/>
      <c r="L1" s="23"/>
      <c r="M1" s="23"/>
      <c r="N1" s="23"/>
      <c r="O1" s="23"/>
      <c r="P1" s="23"/>
      <c r="Q1" s="23"/>
      <c r="R1" s="23"/>
    </row>
    <row r="2" spans="1:18" ht="22.5">
      <c r="A2" s="1022"/>
      <c r="B2" s="105"/>
      <c r="C2" s="69"/>
      <c r="D2" s="69"/>
      <c r="E2" s="69"/>
      <c r="F2" s="69"/>
      <c r="G2" s="69"/>
      <c r="H2" s="69"/>
      <c r="I2" s="69"/>
      <c r="J2" s="69"/>
      <c r="K2" s="69"/>
      <c r="L2" s="69"/>
      <c r="M2" s="69"/>
      <c r="N2" s="69"/>
      <c r="O2" s="69"/>
      <c r="P2" s="69"/>
      <c r="Q2" s="69"/>
      <c r="R2" s="69"/>
    </row>
    <row r="3" spans="1:18" ht="4.5" customHeight="1">
      <c r="A3" s="1022"/>
      <c r="B3" s="58"/>
      <c r="C3" s="58"/>
      <c r="D3" s="58"/>
      <c r="E3" s="58"/>
      <c r="F3" s="58"/>
      <c r="G3" s="58"/>
      <c r="H3" s="58"/>
      <c r="I3" s="58"/>
      <c r="J3" s="58"/>
      <c r="K3" s="58"/>
      <c r="L3" s="58"/>
      <c r="M3" s="58"/>
      <c r="N3" s="58"/>
      <c r="O3" s="58"/>
      <c r="P3" s="58"/>
      <c r="Q3" s="58"/>
      <c r="R3" s="72"/>
    </row>
    <row r="4" spans="1:18" ht="21.75" customHeight="1">
      <c r="A4" s="1022"/>
      <c r="B4" s="778" t="s">
        <v>424</v>
      </c>
      <c r="C4" s="89"/>
      <c r="D4" s="120"/>
      <c r="E4" s="276"/>
      <c r="F4" s="119"/>
      <c r="G4" s="114"/>
      <c r="H4" s="119"/>
      <c r="I4" s="107"/>
      <c r="J4" s="370"/>
      <c r="K4" s="107"/>
      <c r="L4" s="355"/>
      <c r="M4" s="359"/>
      <c r="N4" s="369"/>
      <c r="O4" s="357"/>
      <c r="P4" s="356"/>
      <c r="Q4" s="60"/>
      <c r="R4" s="333"/>
    </row>
    <row r="5" spans="1:18" ht="21.75" customHeight="1">
      <c r="A5" s="1022"/>
      <c r="B5" s="119" t="s">
        <v>1</v>
      </c>
      <c r="C5" s="89"/>
      <c r="D5" s="136" t="str">
        <f>+"Balance - January 1, "&amp;+'sheet 1'!$BX$2</f>
        <v>Balance - January 1, 2013</v>
      </c>
      <c r="E5" s="115"/>
      <c r="F5" s="367"/>
      <c r="G5" s="112"/>
      <c r="H5" s="368" t="str">
        <f>+'sheet 1'!$BX$2</f>
        <v>2013</v>
      </c>
      <c r="I5" s="107"/>
      <c r="J5" s="370"/>
      <c r="K5" s="107"/>
      <c r="L5" s="355" t="s">
        <v>441</v>
      </c>
      <c r="M5" s="89"/>
      <c r="N5" s="370" t="s">
        <v>2</v>
      </c>
      <c r="O5" s="244"/>
      <c r="P5" s="136" t="str">
        <f>+"Balance - December 31, "&amp;+'sheet 1'!$BX$2</f>
        <v>Balance - December 31, 2013</v>
      </c>
      <c r="Q5" s="69"/>
      <c r="R5" s="371"/>
    </row>
    <row r="6" spans="1:18" ht="21.75" customHeight="1">
      <c r="A6" s="1022"/>
      <c r="B6" s="119" t="s">
        <v>3</v>
      </c>
      <c r="C6" s="89"/>
      <c r="D6" s="119" t="s">
        <v>4</v>
      </c>
      <c r="E6" s="107"/>
      <c r="F6" s="119" t="s">
        <v>5</v>
      </c>
      <c r="G6" s="112"/>
      <c r="H6" s="119" t="s">
        <v>2</v>
      </c>
      <c r="I6" s="107"/>
      <c r="J6" s="370" t="s">
        <v>898</v>
      </c>
      <c r="K6" s="107"/>
      <c r="L6" s="179"/>
      <c r="M6" s="89"/>
      <c r="N6" s="119" t="s">
        <v>947</v>
      </c>
      <c r="O6" s="244"/>
      <c r="P6" s="119" t="s">
        <v>4</v>
      </c>
      <c r="Q6" s="89"/>
      <c r="R6" s="333" t="s">
        <v>5</v>
      </c>
    </row>
    <row r="7" spans="1:18" ht="21.75" customHeight="1">
      <c r="A7" s="1022"/>
      <c r="B7" s="72"/>
      <c r="C7" s="72"/>
      <c r="D7" s="108"/>
      <c r="E7" s="108"/>
      <c r="F7" s="334"/>
      <c r="G7" s="113"/>
      <c r="H7" s="334"/>
      <c r="I7" s="108"/>
      <c r="J7" s="354"/>
      <c r="K7" s="108"/>
      <c r="L7" s="108"/>
      <c r="M7" s="72"/>
      <c r="N7" s="233"/>
      <c r="O7" s="233"/>
      <c r="P7" s="341"/>
      <c r="Q7" s="72"/>
      <c r="R7" s="72"/>
    </row>
    <row r="8" spans="1:18" ht="4.5" customHeight="1">
      <c r="A8" s="1022"/>
      <c r="B8" s="58"/>
      <c r="C8" s="58"/>
      <c r="D8" s="58"/>
      <c r="E8" s="58"/>
      <c r="F8" s="58"/>
      <c r="G8" s="58"/>
      <c r="H8" s="58"/>
      <c r="I8" s="58"/>
      <c r="J8" s="58"/>
      <c r="K8" s="58"/>
      <c r="L8" s="58"/>
      <c r="M8" s="58"/>
      <c r="N8" s="58"/>
      <c r="O8" s="58"/>
      <c r="P8" s="58"/>
      <c r="Q8" s="58"/>
      <c r="R8" s="72"/>
    </row>
    <row r="9" spans="1:18" ht="24" customHeight="1">
      <c r="A9" s="1022"/>
      <c r="B9" s="806"/>
      <c r="C9" s="352"/>
      <c r="D9" s="467"/>
      <c r="E9" s="352"/>
      <c r="F9" s="467"/>
      <c r="G9" s="352"/>
      <c r="H9" s="467"/>
      <c r="I9" s="352"/>
      <c r="J9" s="245"/>
      <c r="K9" s="352"/>
      <c r="L9" s="467"/>
      <c r="M9" s="352"/>
      <c r="N9" s="467"/>
      <c r="O9" s="352"/>
      <c r="P9" s="467"/>
      <c r="Q9" s="352"/>
      <c r="R9" s="467">
        <f>D9+F9+H9+J9-L9-N9-P9</f>
        <v>0</v>
      </c>
    </row>
    <row r="10" spans="1:18" ht="24" customHeight="1">
      <c r="A10" s="1022"/>
      <c r="B10" s="806"/>
      <c r="C10" s="352"/>
      <c r="D10" s="468"/>
      <c r="E10" s="365"/>
      <c r="F10" s="468"/>
      <c r="G10" s="365"/>
      <c r="H10" s="468"/>
      <c r="I10" s="365"/>
      <c r="J10" s="364"/>
      <c r="K10" s="365"/>
      <c r="L10" s="468"/>
      <c r="M10" s="365"/>
      <c r="N10" s="468"/>
      <c r="O10" s="365"/>
      <c r="P10" s="468"/>
      <c r="Q10" s="365"/>
      <c r="R10" s="468">
        <f>D10+F10+H10+J10-L10-N10-P10</f>
        <v>0</v>
      </c>
    </row>
    <row r="11" spans="1:18" ht="24" customHeight="1">
      <c r="A11" s="1022"/>
      <c r="B11" s="806"/>
      <c r="C11" s="352"/>
      <c r="D11" s="468"/>
      <c r="E11" s="365"/>
      <c r="F11" s="468"/>
      <c r="G11" s="365"/>
      <c r="H11" s="468"/>
      <c r="I11" s="365"/>
      <c r="J11" s="511"/>
      <c r="K11" s="365"/>
      <c r="L11" s="468"/>
      <c r="M11" s="365"/>
      <c r="N11" s="468"/>
      <c r="O11" s="365"/>
      <c r="P11" s="468"/>
      <c r="Q11" s="365"/>
      <c r="R11" s="468">
        <f>D11+F11+H11+J11-L11-N11-P11</f>
        <v>0</v>
      </c>
    </row>
    <row r="12" spans="1:18" ht="24" customHeight="1">
      <c r="A12" s="1022"/>
      <c r="B12" s="806"/>
      <c r="C12" s="352"/>
      <c r="D12" s="468"/>
      <c r="E12" s="365"/>
      <c r="F12" s="468"/>
      <c r="G12" s="365"/>
      <c r="H12" s="468"/>
      <c r="I12" s="365"/>
      <c r="J12" s="511"/>
      <c r="K12" s="365"/>
      <c r="L12" s="468"/>
      <c r="M12" s="365"/>
      <c r="N12" s="468"/>
      <c r="O12" s="365"/>
      <c r="P12" s="468"/>
      <c r="Q12" s="365"/>
      <c r="R12" s="468">
        <f>D12+F12+H12+J12-L12-N12-P12</f>
        <v>0</v>
      </c>
    </row>
    <row r="13" spans="1:18" ht="26.25" customHeight="1">
      <c r="A13" s="1022"/>
      <c r="B13" s="806"/>
      <c r="C13" s="352"/>
      <c r="D13" s="468"/>
      <c r="E13" s="365"/>
      <c r="F13" s="468"/>
      <c r="G13" s="365"/>
      <c r="H13" s="468"/>
      <c r="I13" s="365"/>
      <c r="J13" s="364"/>
      <c r="K13" s="365"/>
      <c r="L13" s="468"/>
      <c r="M13" s="365"/>
      <c r="N13" s="468"/>
      <c r="O13" s="365"/>
      <c r="P13" s="468"/>
      <c r="Q13" s="365"/>
      <c r="R13" s="468">
        <f aca="true" t="shared" si="0" ref="R13:R25">D13+F13+H13+J13-L13-N13-P13</f>
        <v>0</v>
      </c>
    </row>
    <row r="14" spans="1:18" ht="26.25" customHeight="1">
      <c r="A14" s="1022"/>
      <c r="B14" s="806"/>
      <c r="C14" s="352"/>
      <c r="D14" s="468"/>
      <c r="E14" s="365"/>
      <c r="F14" s="468"/>
      <c r="G14" s="365"/>
      <c r="H14" s="468"/>
      <c r="I14" s="365"/>
      <c r="J14" s="511"/>
      <c r="K14" s="365"/>
      <c r="L14" s="468"/>
      <c r="M14" s="365"/>
      <c r="N14" s="468"/>
      <c r="O14" s="365"/>
      <c r="P14" s="468"/>
      <c r="Q14" s="365"/>
      <c r="R14" s="468">
        <f t="shared" si="0"/>
        <v>0</v>
      </c>
    </row>
    <row r="15" spans="1:18" ht="24" customHeight="1">
      <c r="A15" s="1022"/>
      <c r="B15" s="806"/>
      <c r="C15" s="352"/>
      <c r="D15" s="468"/>
      <c r="E15" s="365"/>
      <c r="F15" s="468"/>
      <c r="G15" s="365"/>
      <c r="H15" s="468"/>
      <c r="I15" s="365"/>
      <c r="J15" s="364"/>
      <c r="K15" s="365"/>
      <c r="L15" s="468"/>
      <c r="M15" s="365"/>
      <c r="N15" s="468"/>
      <c r="O15" s="365"/>
      <c r="P15" s="468"/>
      <c r="Q15" s="365"/>
      <c r="R15" s="468">
        <f t="shared" si="0"/>
        <v>0</v>
      </c>
    </row>
    <row r="16" spans="1:18" ht="27" customHeight="1">
      <c r="A16" s="1022"/>
      <c r="B16" s="806"/>
      <c r="C16" s="352"/>
      <c r="D16" s="468"/>
      <c r="E16" s="365"/>
      <c r="F16" s="468"/>
      <c r="G16" s="365"/>
      <c r="H16" s="468"/>
      <c r="I16" s="365"/>
      <c r="J16" s="364"/>
      <c r="K16" s="365"/>
      <c r="L16" s="468"/>
      <c r="M16" s="365"/>
      <c r="N16" s="468"/>
      <c r="O16" s="365"/>
      <c r="P16" s="468"/>
      <c r="Q16" s="365"/>
      <c r="R16" s="468">
        <f t="shared" si="0"/>
        <v>0</v>
      </c>
    </row>
    <row r="17" spans="1:18" ht="24" customHeight="1">
      <c r="A17" s="1022"/>
      <c r="B17" s="805"/>
      <c r="C17" s="352"/>
      <c r="D17" s="468"/>
      <c r="E17" s="365"/>
      <c r="F17" s="468"/>
      <c r="G17" s="365"/>
      <c r="H17" s="468"/>
      <c r="I17" s="352"/>
      <c r="J17" s="511"/>
      <c r="K17" s="352"/>
      <c r="L17" s="468"/>
      <c r="M17" s="352"/>
      <c r="N17" s="468"/>
      <c r="O17" s="352"/>
      <c r="P17" s="468"/>
      <c r="Q17" s="352"/>
      <c r="R17" s="468">
        <f>D17+F17+H17+J17-L17-N17-P17</f>
        <v>0</v>
      </c>
    </row>
    <row r="18" spans="1:18" ht="24" customHeight="1">
      <c r="A18" s="1022"/>
      <c r="B18" s="805"/>
      <c r="C18" s="352"/>
      <c r="D18" s="468"/>
      <c r="E18" s="365"/>
      <c r="F18" s="468"/>
      <c r="G18" s="365"/>
      <c r="H18" s="468"/>
      <c r="I18" s="365"/>
      <c r="J18" s="511"/>
      <c r="K18" s="365"/>
      <c r="L18" s="468"/>
      <c r="M18" s="365"/>
      <c r="N18" s="468"/>
      <c r="O18" s="365"/>
      <c r="P18" s="468"/>
      <c r="Q18" s="365"/>
      <c r="R18" s="468">
        <f t="shared" si="0"/>
        <v>0</v>
      </c>
    </row>
    <row r="19" spans="1:18" ht="24" customHeight="1">
      <c r="A19" s="1022"/>
      <c r="B19" s="806"/>
      <c r="C19" s="352"/>
      <c r="D19" s="468"/>
      <c r="E19" s="365"/>
      <c r="F19" s="468"/>
      <c r="G19" s="365"/>
      <c r="H19" s="468"/>
      <c r="I19" s="365"/>
      <c r="J19" s="511"/>
      <c r="K19" s="365"/>
      <c r="L19" s="468"/>
      <c r="M19" s="365"/>
      <c r="N19" s="468"/>
      <c r="O19" s="365"/>
      <c r="P19" s="468"/>
      <c r="Q19" s="365"/>
      <c r="R19" s="468">
        <f t="shared" si="0"/>
        <v>0</v>
      </c>
    </row>
    <row r="20" spans="1:18" ht="24" customHeight="1">
      <c r="A20" s="1022"/>
      <c r="B20" s="806"/>
      <c r="C20" s="352"/>
      <c r="D20" s="468"/>
      <c r="E20" s="365"/>
      <c r="F20" s="468"/>
      <c r="G20" s="365"/>
      <c r="H20" s="468"/>
      <c r="I20" s="365"/>
      <c r="J20" s="364"/>
      <c r="K20" s="365"/>
      <c r="L20" s="468"/>
      <c r="M20" s="365"/>
      <c r="N20" s="468"/>
      <c r="O20" s="365"/>
      <c r="P20" s="468"/>
      <c r="Q20" s="365"/>
      <c r="R20" s="468">
        <f t="shared" si="0"/>
        <v>0</v>
      </c>
    </row>
    <row r="21" spans="1:18" ht="24" customHeight="1">
      <c r="A21" s="1022"/>
      <c r="B21" s="806"/>
      <c r="C21" s="352"/>
      <c r="D21" s="468"/>
      <c r="E21" s="365"/>
      <c r="F21" s="468"/>
      <c r="G21" s="365"/>
      <c r="H21" s="468"/>
      <c r="I21" s="365"/>
      <c r="J21" s="511"/>
      <c r="K21" s="365"/>
      <c r="L21" s="468"/>
      <c r="M21" s="365"/>
      <c r="N21" s="468"/>
      <c r="O21" s="365"/>
      <c r="P21" s="468"/>
      <c r="Q21" s="365"/>
      <c r="R21" s="468">
        <f t="shared" si="0"/>
        <v>0</v>
      </c>
    </row>
    <row r="22" spans="1:18" ht="24" customHeight="1">
      <c r="A22" s="1022"/>
      <c r="B22" s="806"/>
      <c r="C22" s="352"/>
      <c r="D22" s="468"/>
      <c r="E22" s="365"/>
      <c r="F22" s="468"/>
      <c r="G22" s="365"/>
      <c r="H22" s="468"/>
      <c r="I22" s="365"/>
      <c r="J22" s="364"/>
      <c r="K22" s="365"/>
      <c r="L22" s="468"/>
      <c r="M22" s="365"/>
      <c r="N22" s="468"/>
      <c r="O22" s="365"/>
      <c r="P22" s="468"/>
      <c r="Q22" s="365"/>
      <c r="R22" s="468">
        <f t="shared" si="0"/>
        <v>0</v>
      </c>
    </row>
    <row r="23" spans="1:18" ht="24" customHeight="1">
      <c r="A23" s="1022"/>
      <c r="B23" s="806"/>
      <c r="C23" s="352"/>
      <c r="D23" s="468"/>
      <c r="E23" s="365"/>
      <c r="F23" s="468"/>
      <c r="G23" s="365"/>
      <c r="H23" s="468"/>
      <c r="I23" s="365"/>
      <c r="J23" s="364"/>
      <c r="K23" s="365"/>
      <c r="L23" s="468"/>
      <c r="M23" s="365"/>
      <c r="N23" s="468"/>
      <c r="O23" s="365"/>
      <c r="P23" s="468"/>
      <c r="Q23" s="365"/>
      <c r="R23" s="468">
        <f t="shared" si="0"/>
        <v>0</v>
      </c>
    </row>
    <row r="24" spans="1:18" ht="24" customHeight="1">
      <c r="A24" s="1022"/>
      <c r="B24" s="806"/>
      <c r="C24" s="352"/>
      <c r="D24" s="468"/>
      <c r="E24" s="365"/>
      <c r="F24" s="468"/>
      <c r="G24" s="365"/>
      <c r="H24" s="468"/>
      <c r="I24" s="365"/>
      <c r="J24" s="364"/>
      <c r="K24" s="365"/>
      <c r="L24" s="468"/>
      <c r="M24" s="365"/>
      <c r="N24" s="468"/>
      <c r="O24" s="365"/>
      <c r="P24" s="468"/>
      <c r="Q24" s="365"/>
      <c r="R24" s="468">
        <f t="shared" si="0"/>
        <v>0</v>
      </c>
    </row>
    <row r="25" spans="1:18" ht="24" customHeight="1">
      <c r="A25" s="1022"/>
      <c r="B25" s="805"/>
      <c r="C25" s="245"/>
      <c r="D25" s="468"/>
      <c r="E25" s="352"/>
      <c r="F25" s="468"/>
      <c r="G25" s="352"/>
      <c r="H25" s="468"/>
      <c r="I25" s="352"/>
      <c r="J25" s="511"/>
      <c r="K25" s="352"/>
      <c r="L25" s="468"/>
      <c r="M25" s="352"/>
      <c r="N25" s="468"/>
      <c r="O25" s="352"/>
      <c r="P25" s="468"/>
      <c r="Q25" s="352"/>
      <c r="R25" s="468">
        <f t="shared" si="0"/>
        <v>0</v>
      </c>
    </row>
    <row r="26" spans="1:18" ht="4.5" customHeight="1">
      <c r="A26" s="1022"/>
      <c r="B26" s="219"/>
      <c r="C26" s="58"/>
      <c r="D26" s="221"/>
      <c r="E26" s="58"/>
      <c r="F26" s="221"/>
      <c r="G26" s="64"/>
      <c r="H26" s="58"/>
      <c r="I26" s="64"/>
      <c r="J26" s="221"/>
      <c r="K26" s="64"/>
      <c r="L26" s="221"/>
      <c r="M26" s="64"/>
      <c r="N26" s="221"/>
      <c r="O26" s="64"/>
      <c r="P26" s="221"/>
      <c r="Q26" s="64"/>
      <c r="R26" s="233"/>
    </row>
    <row r="27" spans="1:16" ht="15.75">
      <c r="A27" s="1022"/>
      <c r="B27" s="191" t="s">
        <v>6</v>
      </c>
      <c r="N27" s="278"/>
      <c r="P27" s="278"/>
    </row>
    <row r="28" spans="1:14" ht="15">
      <c r="A28" s="1022"/>
      <c r="L28" s="231"/>
      <c r="N28" s="60"/>
    </row>
    <row r="29" spans="1:14" ht="15">
      <c r="A29" s="1022"/>
      <c r="N29" s="60"/>
    </row>
    <row r="30" spans="4:18" ht="15">
      <c r="D30" s="230">
        <f>SUM(D9:D25)</f>
        <v>0</v>
      </c>
      <c r="F30" s="230">
        <f>SUM(F9:F25)</f>
        <v>0</v>
      </c>
      <c r="H30" s="230">
        <f>SUM(H9:H25)</f>
        <v>0</v>
      </c>
      <c r="J30" s="230">
        <f>SUM(J9:J25)</f>
        <v>0</v>
      </c>
      <c r="L30" s="230">
        <f>SUM(L9:L25)</f>
        <v>0</v>
      </c>
      <c r="N30" s="230">
        <f>SUM(N9:N25)</f>
        <v>0</v>
      </c>
      <c r="P30" s="230">
        <f>SUM(P9:P25)</f>
        <v>0</v>
      </c>
      <c r="R30" s="230">
        <f>SUM(R9:R25)</f>
        <v>0</v>
      </c>
    </row>
    <row r="31" ht="15">
      <c r="N31" s="60"/>
    </row>
    <row r="32" spans="12:14" ht="18.75">
      <c r="L32" s="363"/>
      <c r="N32" s="60"/>
    </row>
  </sheetData>
  <sheetProtection/>
  <mergeCells count="1">
    <mergeCell ref="A1:A29"/>
  </mergeCells>
  <printOptions/>
  <pageMargins left="0" right="0" top="0" bottom="0" header="0.5" footer="0.5"/>
  <pageSetup fitToHeight="1" fitToWidth="1" horizontalDpi="600" verticalDpi="600" orientation="landscape" paperSize="5" r:id="rId1"/>
</worksheet>
</file>

<file path=xl/worksheets/sheet48.xml><?xml version="1.0" encoding="utf-8"?>
<worksheet xmlns="http://schemas.openxmlformats.org/spreadsheetml/2006/main" xmlns:r="http://schemas.openxmlformats.org/officeDocument/2006/relationships">
  <sheetPr codeName="Sheet44">
    <pageSetUpPr fitToPage="1"/>
  </sheetPr>
  <dimension ref="A1:T32"/>
  <sheetViews>
    <sheetView showGridLines="0" zoomScale="75" zoomScaleNormal="75" zoomScalePageLayoutView="0" workbookViewId="0" topLeftCell="A1">
      <selection activeCell="H14" sqref="H14"/>
    </sheetView>
  </sheetViews>
  <sheetFormatPr defaultColWidth="8.88671875" defaultRowHeight="15"/>
  <cols>
    <col min="1" max="1" width="2.77734375" style="0" customWidth="1"/>
    <col min="2" max="2" width="35.77734375" style="0" customWidth="1"/>
    <col min="3" max="3" width="0.671875" style="0" customWidth="1"/>
    <col min="4" max="4" width="13.5546875" style="0" customWidth="1"/>
    <col min="5" max="5" width="0.55078125" style="0" customWidth="1"/>
    <col min="6" max="6" width="13.5546875" style="0" customWidth="1"/>
    <col min="7" max="7" width="0.671875" style="0" customWidth="1"/>
    <col min="8" max="8" width="15.10546875" style="0" bestFit="1" customWidth="1"/>
    <col min="9" max="9" width="0.671875" style="0" customWidth="1"/>
    <col min="10" max="10" width="13.6640625" style="0" customWidth="1"/>
    <col min="11" max="11" width="0.671875" style="0" customWidth="1"/>
    <col min="12" max="12" width="13.6640625" style="0" customWidth="1"/>
    <col min="13" max="13" width="0.671875" style="0" customWidth="1"/>
    <col min="14" max="14" width="13.6640625" style="0" customWidth="1"/>
    <col min="15" max="15" width="0.671875" style="0" customWidth="1"/>
    <col min="16" max="16" width="13.5546875" style="0" customWidth="1"/>
    <col min="17" max="17" width="0.671875" style="0" customWidth="1"/>
    <col min="18" max="18" width="13.6640625" style="0" customWidth="1"/>
    <col min="19" max="19" width="0.671875" style="0" customWidth="1"/>
    <col min="20" max="20" width="12.77734375" style="0" customWidth="1"/>
    <col min="21" max="21" width="11.10546875" style="0" customWidth="1"/>
    <col min="22" max="22" width="12.3359375" style="0" customWidth="1"/>
  </cols>
  <sheetData>
    <row r="1" spans="1:18" ht="22.5">
      <c r="A1" s="1022" t="s">
        <v>899</v>
      </c>
      <c r="B1" s="24" t="s">
        <v>7</v>
      </c>
      <c r="C1" s="23"/>
      <c r="D1" s="23"/>
      <c r="E1" s="23"/>
      <c r="F1" s="23"/>
      <c r="G1" s="23"/>
      <c r="H1" s="23"/>
      <c r="I1" s="23"/>
      <c r="J1" s="23"/>
      <c r="K1" s="23"/>
      <c r="L1" s="23"/>
      <c r="M1" s="23"/>
      <c r="N1" s="23"/>
      <c r="O1" s="23"/>
      <c r="P1" s="23"/>
      <c r="Q1" s="23"/>
      <c r="R1" s="23"/>
    </row>
    <row r="2" spans="1:18" ht="22.5">
      <c r="A2" s="1022"/>
      <c r="B2" s="105"/>
      <c r="C2" s="69"/>
      <c r="D2" s="69"/>
      <c r="E2" s="69"/>
      <c r="F2" s="69"/>
      <c r="G2" s="69"/>
      <c r="H2" s="69"/>
      <c r="I2" s="69"/>
      <c r="J2" s="69"/>
      <c r="K2" s="69"/>
      <c r="L2" s="69"/>
      <c r="M2" s="69"/>
      <c r="N2" s="69"/>
      <c r="O2" s="69"/>
      <c r="P2" s="69"/>
      <c r="Q2" s="69"/>
      <c r="R2" s="69"/>
    </row>
    <row r="3" spans="1:18" ht="4.5" customHeight="1">
      <c r="A3" s="1022"/>
      <c r="B3" s="58"/>
      <c r="C3" s="58"/>
      <c r="D3" s="58"/>
      <c r="E3" s="58"/>
      <c r="F3" s="58"/>
      <c r="G3" s="58"/>
      <c r="H3" s="58"/>
      <c r="I3" s="58"/>
      <c r="J3" s="58"/>
      <c r="K3" s="58"/>
      <c r="L3" s="58"/>
      <c r="M3" s="58"/>
      <c r="N3" s="58"/>
      <c r="O3" s="58"/>
      <c r="P3" s="58"/>
      <c r="Q3" s="58"/>
      <c r="R3" s="72"/>
    </row>
    <row r="4" spans="1:18" ht="21.75" customHeight="1">
      <c r="A4" s="1022"/>
      <c r="B4" s="778" t="s">
        <v>424</v>
      </c>
      <c r="C4" s="89"/>
      <c r="D4" s="120"/>
      <c r="E4" s="276"/>
      <c r="F4" s="119"/>
      <c r="G4" s="114"/>
      <c r="H4" s="119"/>
      <c r="I4" s="107"/>
      <c r="J4" s="370"/>
      <c r="K4" s="107"/>
      <c r="L4" s="355"/>
      <c r="M4" s="359"/>
      <c r="N4" s="369"/>
      <c r="O4" s="357"/>
      <c r="P4" s="356"/>
      <c r="Q4" s="60"/>
      <c r="R4" s="333"/>
    </row>
    <row r="5" spans="1:18" ht="21.75" customHeight="1">
      <c r="A5" s="1022"/>
      <c r="B5" s="119" t="s">
        <v>1</v>
      </c>
      <c r="C5" s="89"/>
      <c r="D5" s="136" t="str">
        <f>+"Balance - January 1, "&amp;+'sheet 1'!$BX$2</f>
        <v>Balance - January 1, 2013</v>
      </c>
      <c r="E5" s="115"/>
      <c r="F5" s="367"/>
      <c r="G5" s="112"/>
      <c r="H5" s="368" t="str">
        <f>+'sheet 1'!$BX$2</f>
        <v>2013</v>
      </c>
      <c r="I5" s="107"/>
      <c r="J5" s="370" t="s">
        <v>898</v>
      </c>
      <c r="K5" s="107"/>
      <c r="L5" s="355" t="s">
        <v>441</v>
      </c>
      <c r="M5" s="89"/>
      <c r="N5" s="370" t="s">
        <v>2</v>
      </c>
      <c r="O5" s="244"/>
      <c r="P5" s="136" t="str">
        <f>+"Balance - December 31, "&amp;+'sheet 1'!$BX$2</f>
        <v>Balance - December 31, 2013</v>
      </c>
      <c r="Q5" s="69"/>
      <c r="R5" s="371"/>
    </row>
    <row r="6" spans="1:18" ht="21.75" customHeight="1">
      <c r="A6" s="1022"/>
      <c r="B6" s="119" t="s">
        <v>3</v>
      </c>
      <c r="C6" s="89"/>
      <c r="D6" s="119" t="s">
        <v>4</v>
      </c>
      <c r="E6" s="107"/>
      <c r="F6" s="119" t="s">
        <v>5</v>
      </c>
      <c r="G6" s="112"/>
      <c r="H6" s="119" t="s">
        <v>2</v>
      </c>
      <c r="I6" s="107"/>
      <c r="J6" s="370"/>
      <c r="K6" s="107"/>
      <c r="L6" s="179"/>
      <c r="M6" s="89"/>
      <c r="N6" s="119" t="s">
        <v>947</v>
      </c>
      <c r="O6" s="244"/>
      <c r="P6" s="119" t="s">
        <v>4</v>
      </c>
      <c r="Q6" s="89"/>
      <c r="R6" s="333" t="s">
        <v>5</v>
      </c>
    </row>
    <row r="7" spans="1:18" ht="21.75" customHeight="1">
      <c r="A7" s="1022"/>
      <c r="B7" s="72"/>
      <c r="C7" s="72"/>
      <c r="D7" s="108"/>
      <c r="E7" s="108"/>
      <c r="F7" s="334"/>
      <c r="G7" s="113"/>
      <c r="H7" s="334"/>
      <c r="I7" s="108"/>
      <c r="J7" s="354"/>
      <c r="K7" s="108"/>
      <c r="L7" s="108"/>
      <c r="M7" s="72"/>
      <c r="N7" s="233"/>
      <c r="O7" s="233"/>
      <c r="P7" s="341"/>
      <c r="Q7" s="72"/>
      <c r="R7" s="72"/>
    </row>
    <row r="8" spans="1:18" ht="4.5" customHeight="1">
      <c r="A8" s="1022"/>
      <c r="B8" s="58"/>
      <c r="C8" s="58"/>
      <c r="D8" s="58"/>
      <c r="E8" s="58"/>
      <c r="F8" s="58"/>
      <c r="G8" s="58"/>
      <c r="H8" s="58"/>
      <c r="I8" s="58"/>
      <c r="J8" s="58"/>
      <c r="K8" s="58"/>
      <c r="L8" s="58"/>
      <c r="M8" s="58"/>
      <c r="N8" s="58"/>
      <c r="O8" s="58"/>
      <c r="P8" s="58"/>
      <c r="Q8" s="58"/>
      <c r="R8" s="72"/>
    </row>
    <row r="9" spans="1:18" ht="24" customHeight="1">
      <c r="A9" s="1022"/>
      <c r="B9" s="805"/>
      <c r="C9" s="352"/>
      <c r="D9" s="467">
        <v>0</v>
      </c>
      <c r="E9" s="352"/>
      <c r="F9" s="467">
        <v>0</v>
      </c>
      <c r="G9" s="352"/>
      <c r="H9" s="467"/>
      <c r="I9" s="352"/>
      <c r="J9" s="467">
        <v>0</v>
      </c>
      <c r="K9" s="352"/>
      <c r="L9" s="467"/>
      <c r="M9" s="352"/>
      <c r="N9" s="467">
        <v>0</v>
      </c>
      <c r="O9" s="352"/>
      <c r="P9" s="467">
        <v>0</v>
      </c>
      <c r="Q9" s="352"/>
      <c r="R9" s="467">
        <f>D9+F9+H9+J9-L9-N9-P9</f>
        <v>0</v>
      </c>
    </row>
    <row r="10" spans="1:18" ht="24" customHeight="1">
      <c r="A10" s="1022"/>
      <c r="B10" s="806"/>
      <c r="C10" s="352"/>
      <c r="D10" s="468"/>
      <c r="E10" s="365"/>
      <c r="F10" s="468"/>
      <c r="G10" s="365"/>
      <c r="H10" s="468"/>
      <c r="I10" s="365"/>
      <c r="J10" s="468"/>
      <c r="K10" s="365"/>
      <c r="L10" s="468"/>
      <c r="M10" s="365"/>
      <c r="N10" s="468"/>
      <c r="O10" s="365"/>
      <c r="P10" s="468"/>
      <c r="Q10" s="365"/>
      <c r="R10" s="468">
        <f aca="true" t="shared" si="0" ref="R10:R23">D10+F10+H10+J10-L10-N10-P10</f>
        <v>0</v>
      </c>
    </row>
    <row r="11" spans="1:18" ht="24" customHeight="1">
      <c r="A11" s="1022"/>
      <c r="B11" s="806"/>
      <c r="C11" s="352"/>
      <c r="D11" s="468"/>
      <c r="E11" s="365"/>
      <c r="F11" s="468"/>
      <c r="G11" s="365"/>
      <c r="H11" s="468"/>
      <c r="I11" s="365"/>
      <c r="J11" s="468"/>
      <c r="K11" s="365"/>
      <c r="L11" s="468"/>
      <c r="M11" s="365"/>
      <c r="N11" s="468"/>
      <c r="O11" s="365"/>
      <c r="P11" s="468"/>
      <c r="Q11" s="365"/>
      <c r="R11" s="468">
        <f t="shared" si="0"/>
        <v>0</v>
      </c>
    </row>
    <row r="12" spans="1:18" ht="26.25" customHeight="1">
      <c r="A12" s="1022"/>
      <c r="B12" s="806"/>
      <c r="C12" s="352"/>
      <c r="D12" s="468"/>
      <c r="E12" s="365"/>
      <c r="F12" s="468"/>
      <c r="G12" s="365"/>
      <c r="H12" s="468"/>
      <c r="I12" s="365"/>
      <c r="J12" s="468"/>
      <c r="K12" s="365"/>
      <c r="L12" s="468"/>
      <c r="M12" s="365"/>
      <c r="N12" s="468"/>
      <c r="O12" s="365"/>
      <c r="P12" s="468"/>
      <c r="Q12" s="365"/>
      <c r="R12" s="468">
        <f t="shared" si="0"/>
        <v>0</v>
      </c>
    </row>
    <row r="13" spans="1:18" ht="24" customHeight="1">
      <c r="A13" s="1022"/>
      <c r="B13" s="806"/>
      <c r="C13" s="352"/>
      <c r="D13" s="468"/>
      <c r="E13" s="365"/>
      <c r="F13" s="468"/>
      <c r="G13" s="365"/>
      <c r="H13" s="468"/>
      <c r="I13" s="365"/>
      <c r="J13" s="468"/>
      <c r="K13" s="365"/>
      <c r="L13" s="468"/>
      <c r="M13" s="365"/>
      <c r="N13" s="468"/>
      <c r="O13" s="365"/>
      <c r="P13" s="468"/>
      <c r="Q13" s="365"/>
      <c r="R13" s="468">
        <f t="shared" si="0"/>
        <v>0</v>
      </c>
    </row>
    <row r="14" spans="1:18" ht="28.5" customHeight="1">
      <c r="A14" s="1022"/>
      <c r="B14" s="806"/>
      <c r="C14" s="352"/>
      <c r="D14" s="468"/>
      <c r="E14" s="365"/>
      <c r="F14" s="468"/>
      <c r="G14" s="365"/>
      <c r="H14" s="735" t="s">
        <v>145</v>
      </c>
      <c r="I14" s="365"/>
      <c r="J14" s="468"/>
      <c r="K14" s="365"/>
      <c r="L14" s="468"/>
      <c r="M14" s="365"/>
      <c r="N14" s="468"/>
      <c r="O14" s="365"/>
      <c r="P14" s="468"/>
      <c r="Q14" s="365"/>
      <c r="R14" s="468">
        <v>0</v>
      </c>
    </row>
    <row r="15" spans="1:20" ht="24" customHeight="1">
      <c r="A15" s="1022"/>
      <c r="B15" s="806"/>
      <c r="C15" s="352"/>
      <c r="D15" s="468"/>
      <c r="E15" s="365"/>
      <c r="F15" s="468"/>
      <c r="G15" s="365"/>
      <c r="H15" s="468"/>
      <c r="I15" s="365"/>
      <c r="J15" s="468"/>
      <c r="K15" s="365"/>
      <c r="L15" s="468"/>
      <c r="M15" s="365"/>
      <c r="N15" s="468"/>
      <c r="O15" s="365"/>
      <c r="P15" s="468"/>
      <c r="Q15" s="365"/>
      <c r="R15" s="468">
        <f t="shared" si="0"/>
        <v>0</v>
      </c>
      <c r="T15" s="231"/>
    </row>
    <row r="16" spans="1:18" ht="24" customHeight="1">
      <c r="A16" s="1022"/>
      <c r="B16" s="806"/>
      <c r="C16" s="352"/>
      <c r="D16" s="468"/>
      <c r="E16" s="365"/>
      <c r="F16" s="468"/>
      <c r="G16" s="365"/>
      <c r="H16" s="468"/>
      <c r="I16" s="365"/>
      <c r="J16" s="468"/>
      <c r="K16" s="365"/>
      <c r="L16" s="468"/>
      <c r="M16" s="365"/>
      <c r="N16" s="468"/>
      <c r="O16" s="365"/>
      <c r="P16" s="468"/>
      <c r="Q16" s="365"/>
      <c r="R16" s="468">
        <f t="shared" si="0"/>
        <v>0</v>
      </c>
    </row>
    <row r="17" spans="1:18" ht="24" customHeight="1">
      <c r="A17" s="1022"/>
      <c r="B17" s="806"/>
      <c r="C17" s="352"/>
      <c r="D17" s="468"/>
      <c r="E17" s="365"/>
      <c r="F17" s="468"/>
      <c r="G17" s="365"/>
      <c r="H17" s="468"/>
      <c r="I17" s="365"/>
      <c r="J17" s="468"/>
      <c r="K17" s="365"/>
      <c r="L17" s="468"/>
      <c r="M17" s="365"/>
      <c r="N17" s="468"/>
      <c r="O17" s="365"/>
      <c r="P17" s="468"/>
      <c r="Q17" s="365"/>
      <c r="R17" s="468">
        <f t="shared" si="0"/>
        <v>0</v>
      </c>
    </row>
    <row r="18" spans="1:18" ht="24" customHeight="1">
      <c r="A18" s="1022"/>
      <c r="B18" s="806"/>
      <c r="C18" s="352"/>
      <c r="D18" s="468"/>
      <c r="E18" s="365"/>
      <c r="F18" s="468"/>
      <c r="G18" s="365"/>
      <c r="H18" s="468"/>
      <c r="I18" s="365"/>
      <c r="J18" s="468"/>
      <c r="K18" s="365"/>
      <c r="L18" s="468"/>
      <c r="M18" s="365"/>
      <c r="N18" s="468"/>
      <c r="O18" s="365"/>
      <c r="P18" s="468"/>
      <c r="Q18" s="365"/>
      <c r="R18" s="468">
        <f t="shared" si="0"/>
        <v>0</v>
      </c>
    </row>
    <row r="19" spans="1:18" ht="24" customHeight="1">
      <c r="A19" s="1022"/>
      <c r="B19" s="806"/>
      <c r="C19" s="352"/>
      <c r="D19" s="468"/>
      <c r="E19" s="365"/>
      <c r="F19" s="468"/>
      <c r="G19" s="365"/>
      <c r="H19" s="468"/>
      <c r="I19" s="365"/>
      <c r="J19" s="468"/>
      <c r="K19" s="365"/>
      <c r="L19" s="468"/>
      <c r="M19" s="365"/>
      <c r="N19" s="468"/>
      <c r="O19" s="365"/>
      <c r="P19" s="468"/>
      <c r="Q19" s="365"/>
      <c r="R19" s="468">
        <f t="shared" si="0"/>
        <v>0</v>
      </c>
    </row>
    <row r="20" spans="1:18" ht="24" customHeight="1">
      <c r="A20" s="1022"/>
      <c r="B20" s="806"/>
      <c r="C20" s="352"/>
      <c r="D20" s="468"/>
      <c r="E20" s="365"/>
      <c r="F20" s="468"/>
      <c r="G20" s="365"/>
      <c r="H20" s="468"/>
      <c r="I20" s="365"/>
      <c r="J20" s="468"/>
      <c r="K20" s="365"/>
      <c r="L20" s="468"/>
      <c r="M20" s="365"/>
      <c r="N20" s="468"/>
      <c r="O20" s="365"/>
      <c r="P20" s="468"/>
      <c r="Q20" s="365"/>
      <c r="R20" s="468">
        <f t="shared" si="0"/>
        <v>0</v>
      </c>
    </row>
    <row r="21" spans="1:18" ht="24" customHeight="1">
      <c r="A21" s="1022"/>
      <c r="B21" s="806"/>
      <c r="C21" s="352"/>
      <c r="D21" s="468"/>
      <c r="E21" s="365"/>
      <c r="F21" s="468"/>
      <c r="G21" s="365"/>
      <c r="H21" s="468"/>
      <c r="I21" s="365"/>
      <c r="J21" s="468"/>
      <c r="K21" s="365"/>
      <c r="L21" s="468"/>
      <c r="M21" s="365"/>
      <c r="N21" s="468"/>
      <c r="O21" s="365"/>
      <c r="P21" s="468"/>
      <c r="Q21" s="365"/>
      <c r="R21" s="468">
        <f t="shared" si="0"/>
        <v>0</v>
      </c>
    </row>
    <row r="22" spans="1:18" ht="24" customHeight="1">
      <c r="A22" s="1022"/>
      <c r="B22" s="806"/>
      <c r="C22" s="352"/>
      <c r="D22" s="468"/>
      <c r="E22" s="365"/>
      <c r="F22" s="468"/>
      <c r="G22" s="365"/>
      <c r="H22" s="468"/>
      <c r="I22" s="365"/>
      <c r="J22" s="468"/>
      <c r="K22" s="365"/>
      <c r="L22" s="468"/>
      <c r="M22" s="365"/>
      <c r="N22" s="468"/>
      <c r="O22" s="365"/>
      <c r="P22" s="468"/>
      <c r="Q22" s="365"/>
      <c r="R22" s="468">
        <f t="shared" si="0"/>
        <v>0</v>
      </c>
    </row>
    <row r="23" spans="1:18" ht="24" customHeight="1">
      <c r="A23" s="1022"/>
      <c r="B23" s="805"/>
      <c r="C23" s="352"/>
      <c r="D23" s="468"/>
      <c r="E23" s="365"/>
      <c r="F23" s="468"/>
      <c r="G23" s="365"/>
      <c r="H23" s="468"/>
      <c r="I23" s="365"/>
      <c r="J23" s="468"/>
      <c r="K23" s="365"/>
      <c r="L23" s="468"/>
      <c r="M23" s="365"/>
      <c r="N23" s="468"/>
      <c r="O23" s="365"/>
      <c r="P23" s="468"/>
      <c r="Q23" s="365"/>
      <c r="R23" s="468">
        <f t="shared" si="0"/>
        <v>0</v>
      </c>
    </row>
    <row r="24" spans="1:18" ht="24" customHeight="1">
      <c r="A24" s="1022"/>
      <c r="B24" s="805"/>
      <c r="C24" s="352"/>
      <c r="D24" s="468"/>
      <c r="E24" s="365"/>
      <c r="F24" s="468"/>
      <c r="G24" s="365"/>
      <c r="H24" s="468"/>
      <c r="I24" s="365"/>
      <c r="J24" s="468"/>
      <c r="K24" s="365"/>
      <c r="L24" s="468"/>
      <c r="M24" s="365"/>
      <c r="N24" s="468"/>
      <c r="O24" s="365"/>
      <c r="P24" s="468"/>
      <c r="Q24" s="365"/>
      <c r="R24" s="468"/>
    </row>
    <row r="25" spans="1:20" ht="24" customHeight="1">
      <c r="A25" s="1022"/>
      <c r="B25" s="372" t="s">
        <v>34</v>
      </c>
      <c r="C25" s="352"/>
      <c r="D25" s="469">
        <f>+D30+'sheet 35'!D30</f>
        <v>0</v>
      </c>
      <c r="E25" s="352"/>
      <c r="F25" s="469">
        <f>+F30+'sheet 35'!F30</f>
        <v>0</v>
      </c>
      <c r="G25" s="352"/>
      <c r="H25" s="469">
        <f>+H30+'sheet 35'!H30</f>
        <v>0</v>
      </c>
      <c r="I25" s="352"/>
      <c r="J25" s="469">
        <f>+J30+'sheet 35'!J30</f>
        <v>0</v>
      </c>
      <c r="K25" s="352"/>
      <c r="L25" s="469">
        <f>+L30+'sheet 35'!L30</f>
        <v>0</v>
      </c>
      <c r="M25" s="352"/>
      <c r="N25" s="469">
        <f>+N30+'sheet 35'!N30</f>
        <v>0</v>
      </c>
      <c r="O25" s="352"/>
      <c r="P25" s="469">
        <f>+P30+'sheet 35'!P30</f>
        <v>0</v>
      </c>
      <c r="Q25" s="352"/>
      <c r="R25" s="469">
        <f>+R30+'sheet 35'!R30</f>
        <v>0</v>
      </c>
      <c r="T25" s="231"/>
    </row>
    <row r="26" spans="1:18" ht="4.5" customHeight="1">
      <c r="A26" s="1022"/>
      <c r="B26" s="219"/>
      <c r="C26" s="58"/>
      <c r="D26" s="221"/>
      <c r="E26" s="58"/>
      <c r="F26" s="221"/>
      <c r="G26" s="64"/>
      <c r="H26" s="58"/>
      <c r="I26" s="64"/>
      <c r="J26" s="221"/>
      <c r="K26" s="64"/>
      <c r="L26" s="221"/>
      <c r="M26" s="64"/>
      <c r="N26" s="221"/>
      <c r="O26" s="64"/>
      <c r="P26" s="221"/>
      <c r="Q26" s="64"/>
      <c r="R26" s="233"/>
    </row>
    <row r="27" spans="1:18" ht="15.75">
      <c r="A27" s="1022"/>
      <c r="B27" s="191" t="s">
        <v>6</v>
      </c>
      <c r="L27" s="197"/>
      <c r="N27" s="278"/>
      <c r="P27" s="278"/>
      <c r="R27" s="197"/>
    </row>
    <row r="28" spans="1:14" ht="15">
      <c r="A28" s="1022"/>
      <c r="D28" s="197"/>
      <c r="L28" s="197"/>
      <c r="N28" s="60"/>
    </row>
    <row r="29" spans="1:14" ht="15">
      <c r="A29" s="1022"/>
      <c r="L29" s="231"/>
      <c r="N29" s="60"/>
    </row>
    <row r="30" spans="4:18" ht="15">
      <c r="D30" s="230">
        <f>SUM(D9:D24)</f>
        <v>0</v>
      </c>
      <c r="F30" s="230">
        <f>SUM(F9:F24)</f>
        <v>0</v>
      </c>
      <c r="H30" s="230">
        <f>SUM(H9:H24)</f>
        <v>0</v>
      </c>
      <c r="J30" s="230">
        <f>SUM(J9:J24)</f>
        <v>0</v>
      </c>
      <c r="L30" s="230">
        <f>SUM(L9:L24)</f>
        <v>0</v>
      </c>
      <c r="N30" s="230">
        <f>SUM(N9:N24)</f>
        <v>0</v>
      </c>
      <c r="P30" s="230">
        <f>SUM(P9:P24)</f>
        <v>0</v>
      </c>
      <c r="R30" s="230">
        <f>SUM(R9:R24)</f>
        <v>0</v>
      </c>
    </row>
    <row r="31" ht="15">
      <c r="N31" s="60"/>
    </row>
    <row r="32" spans="12:14" ht="18.75">
      <c r="L32" s="363"/>
      <c r="N32" s="60"/>
    </row>
  </sheetData>
  <sheetProtection/>
  <mergeCells count="1">
    <mergeCell ref="A1:A29"/>
  </mergeCells>
  <printOptions/>
  <pageMargins left="0" right="0" top="0" bottom="0" header="0.5" footer="0.5"/>
  <pageSetup fitToHeight="1" fitToWidth="1" horizontalDpi="600" verticalDpi="600" orientation="landscape" paperSize="5" scale="95" r:id="rId1"/>
</worksheet>
</file>

<file path=xl/worksheets/sheet49.xml><?xml version="1.0" encoding="utf-8"?>
<worksheet xmlns="http://schemas.openxmlformats.org/spreadsheetml/2006/main" xmlns:r="http://schemas.openxmlformats.org/officeDocument/2006/relationships">
  <sheetPr codeName="Sheet45" transitionEvaluation="1">
    <pageSetUpPr fitToPage="1"/>
  </sheetPr>
  <dimension ref="A1:I45"/>
  <sheetViews>
    <sheetView showGridLines="0" zoomScale="87" zoomScaleNormal="87" zoomScalePageLayoutView="0" workbookViewId="0" topLeftCell="A22">
      <selection activeCell="I30" sqref="I30"/>
    </sheetView>
  </sheetViews>
  <sheetFormatPr defaultColWidth="9.77734375" defaultRowHeight="15"/>
  <cols>
    <col min="1" max="1" width="44.77734375" style="0" customWidth="1"/>
    <col min="2" max="2" width="9.88671875" style="0" customWidth="1"/>
    <col min="3" max="3" width="0.88671875" style="0" customWidth="1"/>
    <col min="4" max="4" width="13.77734375" style="0" customWidth="1"/>
    <col min="5" max="5" width="0.88671875" style="0" customWidth="1"/>
    <col min="6" max="6" width="13.77734375" style="0" customWidth="1"/>
    <col min="7" max="7" width="9.77734375" style="0" customWidth="1"/>
    <col min="8" max="9" width="11.77734375" style="0" customWidth="1"/>
  </cols>
  <sheetData>
    <row r="1" spans="1:6" ht="22.5">
      <c r="A1" s="2" t="s">
        <v>35</v>
      </c>
      <c r="B1" s="2"/>
      <c r="C1" s="3"/>
      <c r="D1" s="3"/>
      <c r="E1" s="3"/>
      <c r="F1" s="3"/>
    </row>
    <row r="2" spans="1:6" ht="15.75">
      <c r="A2" s="9"/>
      <c r="B2" s="9"/>
      <c r="C2" s="3"/>
      <c r="D2" s="3"/>
      <c r="E2" s="3"/>
      <c r="F2" s="3"/>
    </row>
    <row r="3" spans="1:6" ht="15.75">
      <c r="A3" s="9" t="s">
        <v>36</v>
      </c>
      <c r="B3" s="9"/>
      <c r="C3" s="3"/>
      <c r="D3" s="3"/>
      <c r="E3" s="3"/>
      <c r="F3" s="3"/>
    </row>
    <row r="4" spans="1:6" ht="3.75" customHeight="1">
      <c r="A4" s="10"/>
      <c r="B4" s="10"/>
      <c r="C4" s="10"/>
      <c r="D4" s="10"/>
      <c r="E4" s="10"/>
      <c r="F4" s="10"/>
    </row>
    <row r="5" spans="1:6" ht="15">
      <c r="A5" s="63"/>
      <c r="B5" s="34"/>
      <c r="C5" s="34"/>
      <c r="D5" s="34"/>
      <c r="E5" s="34"/>
      <c r="F5" s="20"/>
    </row>
    <row r="6" spans="1:6" ht="15.75">
      <c r="A6" s="65"/>
      <c r="B6" s="35"/>
      <c r="C6" s="36"/>
      <c r="D6" s="453" t="s">
        <v>364</v>
      </c>
      <c r="E6" s="36"/>
      <c r="F6" s="454" t="s">
        <v>365</v>
      </c>
    </row>
    <row r="7" spans="1:6" ht="15">
      <c r="A7" s="64"/>
      <c r="B7" s="12"/>
      <c r="C7" s="12"/>
      <c r="D7" s="12"/>
      <c r="E7" s="12"/>
      <c r="F7" s="5"/>
    </row>
    <row r="8" spans="1:6" ht="3.75" customHeight="1">
      <c r="A8" s="64"/>
      <c r="B8" s="12"/>
      <c r="C8" s="12"/>
      <c r="D8" s="12"/>
      <c r="E8" s="12"/>
      <c r="F8" s="5"/>
    </row>
    <row r="9" spans="1:7" ht="24.75" customHeight="1">
      <c r="A9" s="124" t="str">
        <f>+"Balance January 1, "&amp;+'sheet 1'!$BX$2</f>
        <v>Balance January 1, 2013</v>
      </c>
      <c r="B9" s="376" t="s">
        <v>37</v>
      </c>
      <c r="C9" s="12"/>
      <c r="D9" s="373" t="s">
        <v>398</v>
      </c>
      <c r="E9" s="12"/>
      <c r="F9" s="350">
        <v>16284.91</v>
      </c>
      <c r="G9" s="60"/>
    </row>
    <row r="10" spans="1:6" ht="24.75" customHeight="1">
      <c r="A10" s="377" t="str">
        <f>"Received from "&amp;+'sheet 1'!$BX$2&amp;+" Budget Appropriation *"</f>
        <v>Received from 2013 Budget Appropriation *</v>
      </c>
      <c r="B10" s="376" t="s">
        <v>38</v>
      </c>
      <c r="C10" s="12"/>
      <c r="D10" s="373" t="s">
        <v>398</v>
      </c>
      <c r="E10" s="12"/>
      <c r="F10" s="451">
        <v>32240</v>
      </c>
    </row>
    <row r="11" spans="1:6" ht="24.75" customHeight="1">
      <c r="A11" s="221"/>
      <c r="B11" s="12"/>
      <c r="C11" s="12"/>
      <c r="D11" s="373" t="s">
        <v>398</v>
      </c>
      <c r="E11" s="12"/>
      <c r="F11" s="451"/>
    </row>
    <row r="12" spans="1:6" ht="12.75" customHeight="1">
      <c r="A12" s="379" t="s">
        <v>39</v>
      </c>
      <c r="B12" s="378"/>
      <c r="C12" s="378"/>
      <c r="D12" s="244"/>
      <c r="E12" s="378"/>
      <c r="F12" s="581"/>
    </row>
    <row r="13" spans="1:6" ht="13.5" customHeight="1">
      <c r="A13" s="380" t="s">
        <v>40</v>
      </c>
      <c r="B13" s="376" t="s">
        <v>41</v>
      </c>
      <c r="C13" s="12"/>
      <c r="D13" s="373" t="s">
        <v>398</v>
      </c>
      <c r="E13" s="12"/>
      <c r="F13" s="451"/>
    </row>
    <row r="14" spans="1:6" ht="24.75" customHeight="1">
      <c r="A14" s="221"/>
      <c r="B14" s="12"/>
      <c r="C14" s="12"/>
      <c r="D14" s="383"/>
      <c r="E14" s="12"/>
      <c r="F14" s="451"/>
    </row>
    <row r="15" spans="1:6" ht="24.75" customHeight="1">
      <c r="A15" s="377" t="s">
        <v>42</v>
      </c>
      <c r="B15" s="12"/>
      <c r="C15" s="12"/>
      <c r="D15" s="373" t="s">
        <v>398</v>
      </c>
      <c r="E15" s="12"/>
      <c r="F15" s="451"/>
    </row>
    <row r="16" spans="1:6" ht="24.75" customHeight="1">
      <c r="A16" s="227"/>
      <c r="B16" s="12"/>
      <c r="C16" s="12"/>
      <c r="D16" s="383"/>
      <c r="E16" s="12"/>
      <c r="F16" s="374" t="s">
        <v>398</v>
      </c>
    </row>
    <row r="17" spans="1:6" ht="24.75" customHeight="1">
      <c r="A17" s="227"/>
      <c r="B17" s="12"/>
      <c r="C17" s="12"/>
      <c r="D17" s="383"/>
      <c r="E17" s="12"/>
      <c r="F17" s="374" t="s">
        <v>398</v>
      </c>
    </row>
    <row r="18" spans="1:6" ht="24.75" customHeight="1">
      <c r="A18" s="227"/>
      <c r="B18" s="12"/>
      <c r="C18" s="12"/>
      <c r="D18" s="383"/>
      <c r="E18" s="12"/>
      <c r="F18" s="374" t="s">
        <v>398</v>
      </c>
    </row>
    <row r="19" spans="1:6" ht="24.75" customHeight="1">
      <c r="A19" s="227"/>
      <c r="B19" s="12"/>
      <c r="C19" s="12"/>
      <c r="D19" s="383"/>
      <c r="E19" s="12"/>
      <c r="F19" s="374" t="s">
        <v>398</v>
      </c>
    </row>
    <row r="20" spans="1:6" ht="24.75" customHeight="1">
      <c r="A20" s="227"/>
      <c r="B20" s="12"/>
      <c r="C20" s="12"/>
      <c r="D20" s="383"/>
      <c r="E20" s="12"/>
      <c r="F20" s="374" t="s">
        <v>398</v>
      </c>
    </row>
    <row r="21" spans="1:6" ht="24.75" customHeight="1">
      <c r="A21" s="227"/>
      <c r="B21" s="12"/>
      <c r="C21" s="12"/>
      <c r="D21" s="383"/>
      <c r="E21" s="12"/>
      <c r="F21" s="374" t="s">
        <v>398</v>
      </c>
    </row>
    <row r="22" spans="1:6" ht="24.75" customHeight="1">
      <c r="A22" s="227"/>
      <c r="B22" s="12"/>
      <c r="C22" s="12"/>
      <c r="D22" s="383"/>
      <c r="E22" s="12"/>
      <c r="F22" s="374" t="s">
        <v>398</v>
      </c>
    </row>
    <row r="23" spans="1:6" ht="24.75" customHeight="1">
      <c r="A23" s="227"/>
      <c r="B23" s="12"/>
      <c r="C23" s="12"/>
      <c r="D23" s="383"/>
      <c r="E23" s="12"/>
      <c r="F23" s="374" t="s">
        <v>398</v>
      </c>
    </row>
    <row r="24" spans="1:6" ht="24.75" customHeight="1">
      <c r="A24" s="227"/>
      <c r="B24" s="12"/>
      <c r="C24" s="12"/>
      <c r="D24" s="383"/>
      <c r="E24" s="12"/>
      <c r="F24" s="374" t="s">
        <v>398</v>
      </c>
    </row>
    <row r="25" spans="1:6" ht="24.75" customHeight="1">
      <c r="A25" s="227"/>
      <c r="B25" s="12"/>
      <c r="C25" s="12"/>
      <c r="D25" s="383"/>
      <c r="E25" s="12"/>
      <c r="F25" s="374" t="s">
        <v>398</v>
      </c>
    </row>
    <row r="26" spans="1:6" ht="24.75" customHeight="1">
      <c r="A26" s="227"/>
      <c r="B26" s="12"/>
      <c r="C26" s="12"/>
      <c r="D26" s="383"/>
      <c r="E26" s="12"/>
      <c r="F26" s="374" t="s">
        <v>398</v>
      </c>
    </row>
    <row r="27" spans="1:6" ht="24.75" customHeight="1">
      <c r="A27" s="227"/>
      <c r="B27" s="12"/>
      <c r="C27" s="12"/>
      <c r="D27" s="383"/>
      <c r="E27" s="12"/>
      <c r="F27" s="374" t="s">
        <v>398</v>
      </c>
    </row>
    <row r="28" spans="1:6" ht="24.75" customHeight="1">
      <c r="A28" s="227"/>
      <c r="B28" s="12"/>
      <c r="C28" s="12"/>
      <c r="D28" s="383"/>
      <c r="E28" s="12"/>
      <c r="F28" s="374" t="s">
        <v>398</v>
      </c>
    </row>
    <row r="29" spans="1:6" ht="24.75" customHeight="1">
      <c r="A29" s="377" t="s">
        <v>43</v>
      </c>
      <c r="B29" s="376" t="s">
        <v>44</v>
      </c>
      <c r="C29" s="12"/>
      <c r="D29" s="383">
        <v>32240</v>
      </c>
      <c r="E29" s="12"/>
      <c r="F29" s="374" t="s">
        <v>398</v>
      </c>
    </row>
    <row r="30" spans="1:9" ht="24.75" customHeight="1">
      <c r="A30" s="227"/>
      <c r="B30" s="12"/>
      <c r="C30" s="12"/>
      <c r="D30" s="383"/>
      <c r="E30" s="12"/>
      <c r="F30" s="374" t="s">
        <v>398</v>
      </c>
      <c r="H30" s="230">
        <f>SUM(D9:D30)</f>
        <v>32240</v>
      </c>
      <c r="I30" s="230">
        <f>SUM(F9:F30)</f>
        <v>48524.91</v>
      </c>
    </row>
    <row r="31" spans="1:9" ht="24.75" customHeight="1" thickBot="1">
      <c r="A31" s="124" t="str">
        <f>+"Balance December 31, "&amp;+'sheet 1'!$BX$2</f>
        <v>Balance December 31, 2013</v>
      </c>
      <c r="B31" s="376" t="s">
        <v>45</v>
      </c>
      <c r="C31" s="381"/>
      <c r="D31" s="386">
        <f>I31</f>
        <v>16284.910000000003</v>
      </c>
      <c r="E31" s="381"/>
      <c r="F31" s="382" t="s">
        <v>398</v>
      </c>
      <c r="I31" s="231">
        <f>I30-H30</f>
        <v>16284.910000000003</v>
      </c>
    </row>
    <row r="32" spans="1:6" ht="24.75" customHeight="1">
      <c r="A32" s="375"/>
      <c r="B32" s="378"/>
      <c r="C32" s="12"/>
      <c r="D32" s="385">
        <f>SUM(D9:D31)</f>
        <v>48524.91</v>
      </c>
      <c r="E32" s="12"/>
      <c r="F32" s="388">
        <f>SUM(F9:F31)</f>
        <v>48524.91</v>
      </c>
    </row>
    <row r="33" spans="1:6" ht="15">
      <c r="A33" s="1"/>
      <c r="B33" s="1"/>
      <c r="C33" s="1"/>
      <c r="D33" s="1"/>
      <c r="E33" s="1"/>
      <c r="F33" s="1"/>
    </row>
    <row r="34" spans="1:6" ht="15">
      <c r="A34" s="389" t="str">
        <f>"   * The full amount of the "&amp;+'sheet 1'!$BX$2&amp;+" budget appropriation should be transferred to this account unless the balance of"</f>
        <v>   * The full amount of the 2013 budget appropriation should be transferred to this account unless the balance of</v>
      </c>
      <c r="B34" s="1"/>
      <c r="C34" s="1"/>
      <c r="D34" s="1"/>
      <c r="E34" s="1"/>
      <c r="F34" s="1"/>
    </row>
    <row r="35" spans="1:6" ht="15">
      <c r="A35" s="389" t="s">
        <v>46</v>
      </c>
      <c r="B35" s="1"/>
      <c r="C35" s="1"/>
      <c r="D35" s="1"/>
      <c r="E35" s="1"/>
      <c r="F35" s="1"/>
    </row>
    <row r="36" spans="1:6" ht="24.75" customHeight="1">
      <c r="A36" s="387"/>
      <c r="B36" s="1"/>
      <c r="C36" s="1"/>
      <c r="D36" s="1"/>
      <c r="E36" s="1"/>
      <c r="F36" s="1"/>
    </row>
    <row r="37" spans="1:6" ht="24.75" customHeight="1">
      <c r="A37" s="387"/>
      <c r="B37" s="1"/>
      <c r="C37" s="1"/>
      <c r="D37" s="1"/>
      <c r="E37" s="1"/>
      <c r="F37" s="1"/>
    </row>
    <row r="38" spans="1:6" ht="24.75" customHeight="1">
      <c r="A38" s="387"/>
      <c r="B38" s="1"/>
      <c r="C38" s="1"/>
      <c r="D38" s="1"/>
      <c r="E38" s="1"/>
      <c r="F38" s="1"/>
    </row>
    <row r="39" spans="1:6" ht="24.75" customHeight="1">
      <c r="A39" s="387"/>
      <c r="B39" s="1"/>
      <c r="C39" s="1"/>
      <c r="D39" s="1"/>
      <c r="E39" s="1"/>
      <c r="F39" s="1"/>
    </row>
    <row r="40" spans="1:6" ht="24.75" customHeight="1">
      <c r="A40" s="387"/>
      <c r="B40" s="1"/>
      <c r="C40" s="1"/>
      <c r="D40" s="1"/>
      <c r="E40" s="1"/>
      <c r="F40" s="1"/>
    </row>
    <row r="41" spans="1:6" ht="24.75" customHeight="1">
      <c r="A41" s="387"/>
      <c r="B41" s="1"/>
      <c r="C41" s="1"/>
      <c r="D41" s="1"/>
      <c r="E41" s="1"/>
      <c r="F41" s="1"/>
    </row>
    <row r="42" spans="1:6" ht="24.75" customHeight="1">
      <c r="A42" s="387"/>
      <c r="B42" s="1"/>
      <c r="C42" s="1"/>
      <c r="D42" s="1"/>
      <c r="E42" s="1"/>
      <c r="F42" s="1"/>
    </row>
    <row r="43" spans="1:6" ht="24.75" customHeight="1">
      <c r="A43" s="37"/>
      <c r="B43" s="37"/>
      <c r="C43" s="3"/>
      <c r="D43" s="3"/>
      <c r="E43" s="3"/>
      <c r="F43" s="3"/>
    </row>
    <row r="44" spans="1:6" ht="24.75" customHeight="1">
      <c r="A44" s="38"/>
      <c r="B44" s="38"/>
      <c r="C44" s="1"/>
      <c r="D44" s="1"/>
      <c r="E44" s="1"/>
      <c r="F44" s="1"/>
    </row>
    <row r="45" spans="1:6" ht="15.75">
      <c r="A45" s="18" t="s">
        <v>47</v>
      </c>
      <c r="B45" s="18"/>
      <c r="C45" s="3"/>
      <c r="D45" s="3"/>
      <c r="E45" s="3"/>
      <c r="F45" s="3"/>
    </row>
  </sheetData>
  <sheetProtection/>
  <printOptions/>
  <pageMargins left="0" right="0" top="0" bottom="0" header="0.5" footer="0.5"/>
  <pageSetup fitToHeight="1" fitToWidth="1" horizontalDpi="600" verticalDpi="600" orientation="portrait" paperSize="5" r:id="rId1"/>
</worksheet>
</file>

<file path=xl/worksheets/sheet5.xml><?xml version="1.0" encoding="utf-8"?>
<worksheet xmlns="http://schemas.openxmlformats.org/spreadsheetml/2006/main" xmlns:r="http://schemas.openxmlformats.org/officeDocument/2006/relationships">
  <sheetPr codeName="Sheet51" transitionEvaluation="1"/>
  <dimension ref="A2:AP106"/>
  <sheetViews>
    <sheetView zoomScalePageLayoutView="0" workbookViewId="0" topLeftCell="A7">
      <selection activeCell="T25" sqref="T25"/>
    </sheetView>
  </sheetViews>
  <sheetFormatPr defaultColWidth="9.77734375" defaultRowHeight="15"/>
  <cols>
    <col min="1" max="108" width="1.77734375" style="0" customWidth="1"/>
  </cols>
  <sheetData>
    <row r="2" spans="2:11" ht="15">
      <c r="B2" s="1010" t="s">
        <v>261</v>
      </c>
      <c r="C2" s="1010"/>
      <c r="D2" s="1010"/>
      <c r="E2" s="1010"/>
      <c r="F2" s="1010"/>
      <c r="G2" s="1010"/>
      <c r="H2" s="1010"/>
      <c r="I2" s="1010"/>
      <c r="J2" s="1010"/>
      <c r="K2" s="1010"/>
    </row>
    <row r="3" spans="2:11" ht="15">
      <c r="B3" s="1013" t="s">
        <v>176</v>
      </c>
      <c r="C3" s="1013"/>
      <c r="D3" s="1013"/>
      <c r="E3" s="1013"/>
      <c r="F3" s="1013"/>
      <c r="G3" s="1013"/>
      <c r="H3" s="1013"/>
      <c r="I3" s="1013"/>
      <c r="J3" s="1013"/>
      <c r="K3" s="1013"/>
    </row>
    <row r="4" ht="11.25" customHeight="1"/>
    <row r="5" spans="2:17" ht="15">
      <c r="B5" s="1015" t="s">
        <v>260</v>
      </c>
      <c r="C5" s="1015"/>
      <c r="D5" s="1015"/>
      <c r="E5" s="1015"/>
      <c r="F5" s="1015"/>
      <c r="G5" s="1015"/>
      <c r="H5" s="1015"/>
      <c r="I5" s="1015"/>
      <c r="J5" s="1015"/>
      <c r="K5" s="1015"/>
      <c r="L5" s="1015"/>
      <c r="M5" s="1015"/>
      <c r="N5" s="1015"/>
      <c r="O5" s="861"/>
      <c r="P5" s="861"/>
      <c r="Q5" s="861"/>
    </row>
    <row r="6" spans="2:11" ht="15">
      <c r="B6" s="1013" t="s">
        <v>177</v>
      </c>
      <c r="C6" s="1013"/>
      <c r="D6" s="1013"/>
      <c r="E6" s="1013"/>
      <c r="F6" s="1013"/>
      <c r="G6" s="1013"/>
      <c r="H6" s="1013"/>
      <c r="I6" s="1013"/>
      <c r="J6" s="1013"/>
      <c r="K6" s="1013"/>
    </row>
    <row r="7" ht="11.25" customHeight="1"/>
    <row r="8" spans="2:11" ht="15">
      <c r="B8" s="1014" t="str">
        <f>'sheet 1'!AO16</f>
        <v>MORRIS</v>
      </c>
      <c r="C8" s="1014"/>
      <c r="D8" s="1014"/>
      <c r="E8" s="1014"/>
      <c r="F8" s="1014"/>
      <c r="G8" s="1014"/>
      <c r="H8" s="1014"/>
      <c r="I8" s="1014"/>
      <c r="J8" s="1014"/>
      <c r="K8" s="1014"/>
    </row>
    <row r="9" spans="2:11" ht="15">
      <c r="B9" s="1013" t="s">
        <v>178</v>
      </c>
      <c r="C9" s="1013"/>
      <c r="D9" s="1013"/>
      <c r="E9" s="1013"/>
      <c r="F9" s="1013"/>
      <c r="G9" s="1013"/>
      <c r="H9" s="1013"/>
      <c r="I9" s="1013"/>
      <c r="J9" s="1013"/>
      <c r="K9" s="1013"/>
    </row>
    <row r="12" spans="2:42" ht="18.75" customHeight="1">
      <c r="B12" s="1012" t="s">
        <v>179</v>
      </c>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2"/>
      <c r="AO12" s="1012"/>
      <c r="AP12" s="1012"/>
    </row>
    <row r="13" spans="2:42" ht="18.75">
      <c r="B13" s="1012" t="s">
        <v>180</v>
      </c>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2"/>
      <c r="AO13" s="1012"/>
      <c r="AP13" s="1012"/>
    </row>
    <row r="14" spans="2:42" ht="12" customHeight="1">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191"/>
      <c r="AO14" s="191"/>
      <c r="AP14" s="191"/>
    </row>
    <row r="15" spans="2:42" ht="15.75">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191"/>
      <c r="AO15" s="191"/>
      <c r="AP15" s="191"/>
    </row>
    <row r="16" spans="2:42" ht="15.75">
      <c r="B16" s="276"/>
      <c r="C16" s="276"/>
      <c r="D16" s="276"/>
      <c r="E16" s="276"/>
      <c r="F16" s="276"/>
      <c r="G16" s="276"/>
      <c r="H16" s="276"/>
      <c r="I16" s="276"/>
      <c r="J16" s="276"/>
      <c r="K16" s="276"/>
      <c r="L16" s="276"/>
      <c r="M16" s="276"/>
      <c r="N16" s="276"/>
      <c r="O16" s="276"/>
      <c r="P16" s="276" t="s">
        <v>181</v>
      </c>
      <c r="Q16" s="276"/>
      <c r="R16" s="276"/>
      <c r="S16" s="276"/>
      <c r="T16" s="276"/>
      <c r="U16" s="276"/>
      <c r="V16" s="276"/>
      <c r="W16" s="276"/>
      <c r="X16" s="306" t="str">
        <f>"December 31, "&amp;'sheet 1'!BX2</f>
        <v>December 31, 2013</v>
      </c>
      <c r="Y16" s="306"/>
      <c r="Z16" s="306"/>
      <c r="AA16" s="306"/>
      <c r="AB16" s="306"/>
      <c r="AC16" s="306"/>
      <c r="AD16" s="306"/>
      <c r="AE16" s="306"/>
      <c r="AF16" s="276"/>
      <c r="AG16" s="276"/>
      <c r="AH16" s="276"/>
      <c r="AI16" s="276"/>
      <c r="AJ16" s="276"/>
      <c r="AK16" s="276"/>
      <c r="AL16" s="276"/>
      <c r="AM16" s="276"/>
      <c r="AN16" s="191"/>
      <c r="AO16" s="191"/>
      <c r="AP16" s="191"/>
    </row>
    <row r="17" spans="2:42" ht="15.75">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191"/>
      <c r="AO17" s="191"/>
      <c r="AP17" s="191"/>
    </row>
    <row r="18" spans="2:42" ht="15.75">
      <c r="B18" s="276"/>
      <c r="C18" s="276"/>
      <c r="D18" s="276"/>
      <c r="E18" s="276"/>
      <c r="F18" s="276"/>
      <c r="G18" s="276"/>
      <c r="H18" s="1008" t="s">
        <v>830</v>
      </c>
      <c r="I18" s="1008"/>
      <c r="J18" s="1008"/>
      <c r="K18" s="1008"/>
      <c r="L18" s="1008"/>
      <c r="M18" s="1008"/>
      <c r="N18" s="1008"/>
      <c r="O18" s="276"/>
      <c r="P18" s="276"/>
      <c r="Q18" s="276"/>
      <c r="R18" s="276"/>
      <c r="S18" s="276"/>
      <c r="T18" s="1008" t="s">
        <v>182</v>
      </c>
      <c r="U18" s="1008"/>
      <c r="V18" s="1008"/>
      <c r="W18" s="1008"/>
      <c r="X18" s="1008"/>
      <c r="Y18" s="1008"/>
      <c r="Z18" s="1008"/>
      <c r="AA18" s="276"/>
      <c r="AB18" s="276"/>
      <c r="AC18" s="276"/>
      <c r="AD18" s="276"/>
      <c r="AE18" s="276"/>
      <c r="AF18" s="276"/>
      <c r="AG18" s="1008" t="s">
        <v>183</v>
      </c>
      <c r="AH18" s="1008"/>
      <c r="AI18" s="1008"/>
      <c r="AJ18" s="1008"/>
      <c r="AK18" s="1008"/>
      <c r="AL18" s="1008"/>
      <c r="AM18" s="1008"/>
      <c r="AN18" s="191"/>
      <c r="AO18" s="191"/>
      <c r="AP18" s="191"/>
    </row>
    <row r="19" spans="2:42" ht="15.75">
      <c r="B19" s="276"/>
      <c r="C19" s="276"/>
      <c r="D19" s="276"/>
      <c r="E19" s="276"/>
      <c r="F19" s="276"/>
      <c r="G19" s="276"/>
      <c r="H19" s="276" t="s">
        <v>184</v>
      </c>
      <c r="I19" s="276"/>
      <c r="J19" s="276"/>
      <c r="K19" s="276"/>
      <c r="L19" s="276"/>
      <c r="M19" s="276"/>
      <c r="N19" s="276"/>
      <c r="O19" s="276"/>
      <c r="P19" s="276"/>
      <c r="Q19" s="276"/>
      <c r="R19" s="276"/>
      <c r="S19" s="276"/>
      <c r="T19" s="276" t="s">
        <v>185</v>
      </c>
      <c r="U19" s="276"/>
      <c r="V19" s="276"/>
      <c r="W19" s="276"/>
      <c r="X19" s="276"/>
      <c r="Y19" s="276"/>
      <c r="Z19" s="276"/>
      <c r="AA19" s="276"/>
      <c r="AB19" s="276"/>
      <c r="AC19" s="276"/>
      <c r="AD19" s="276"/>
      <c r="AE19" s="276"/>
      <c r="AF19" s="276"/>
      <c r="AG19" s="276" t="s">
        <v>186</v>
      </c>
      <c r="AH19" s="276"/>
      <c r="AI19" s="276"/>
      <c r="AJ19" s="276"/>
      <c r="AK19" s="276"/>
      <c r="AL19" s="276"/>
      <c r="AM19" s="276"/>
      <c r="AN19" s="191"/>
      <c r="AO19" s="191"/>
      <c r="AP19" s="191"/>
    </row>
    <row r="20" spans="2:42" ht="15.75">
      <c r="B20" s="276"/>
      <c r="C20" s="276"/>
      <c r="D20" s="276"/>
      <c r="E20" s="276"/>
      <c r="F20" s="276"/>
      <c r="G20" s="276"/>
      <c r="H20" s="276" t="s">
        <v>441</v>
      </c>
      <c r="I20" s="276"/>
      <c r="J20" s="276"/>
      <c r="K20" s="276"/>
      <c r="L20" s="276"/>
      <c r="M20" s="276"/>
      <c r="N20" s="276"/>
      <c r="O20" s="276"/>
      <c r="P20" s="276"/>
      <c r="Q20" s="276"/>
      <c r="R20" s="276"/>
      <c r="S20" s="276"/>
      <c r="T20" s="276" t="s">
        <v>187</v>
      </c>
      <c r="U20" s="276"/>
      <c r="V20" s="276"/>
      <c r="W20" s="276"/>
      <c r="X20" s="276"/>
      <c r="Y20" s="276"/>
      <c r="Z20" s="276"/>
      <c r="AA20" s="276"/>
      <c r="AB20" s="276"/>
      <c r="AC20" s="276"/>
      <c r="AD20" s="276"/>
      <c r="AE20" s="276"/>
      <c r="AF20" s="276"/>
      <c r="AG20" s="276" t="s">
        <v>187</v>
      </c>
      <c r="AH20" s="276"/>
      <c r="AI20" s="276"/>
      <c r="AJ20" s="276"/>
      <c r="AK20" s="276"/>
      <c r="AL20" s="276"/>
      <c r="AM20" s="276"/>
      <c r="AN20" s="191"/>
      <c r="AO20" s="191"/>
      <c r="AP20" s="191"/>
    </row>
    <row r="21" spans="2:42" ht="15.75">
      <c r="B21" s="276"/>
      <c r="C21" s="276"/>
      <c r="D21" s="276"/>
      <c r="E21" s="276"/>
      <c r="F21" s="276"/>
      <c r="G21" s="276"/>
      <c r="H21" s="801" t="s">
        <v>188</v>
      </c>
      <c r="I21" s="276"/>
      <c r="J21" s="276"/>
      <c r="K21" s="276"/>
      <c r="L21" s="276"/>
      <c r="M21" s="276"/>
      <c r="N21" s="276"/>
      <c r="O21" s="276"/>
      <c r="P21" s="276"/>
      <c r="Q21" s="276"/>
      <c r="R21" s="276"/>
      <c r="S21" s="276"/>
      <c r="T21" s="276" t="s">
        <v>441</v>
      </c>
      <c r="U21" s="276"/>
      <c r="V21" s="276"/>
      <c r="W21" s="276"/>
      <c r="X21" s="276"/>
      <c r="Y21" s="276"/>
      <c r="Z21" s="276"/>
      <c r="AA21" s="276"/>
      <c r="AB21" s="276"/>
      <c r="AC21" s="276"/>
      <c r="AD21" s="276"/>
      <c r="AE21" s="276"/>
      <c r="AF21" s="276"/>
      <c r="AG21" s="276" t="s">
        <v>441</v>
      </c>
      <c r="AH21" s="276"/>
      <c r="AI21" s="276"/>
      <c r="AJ21" s="276"/>
      <c r="AK21" s="276"/>
      <c r="AL21" s="276"/>
      <c r="AM21" s="276"/>
      <c r="AN21" s="191"/>
      <c r="AO21" s="191"/>
      <c r="AP21" s="191"/>
    </row>
    <row r="22" spans="2:42" ht="15.75">
      <c r="B22" s="276"/>
      <c r="C22" s="276"/>
      <c r="D22" s="276"/>
      <c r="E22" s="276"/>
      <c r="F22" s="276"/>
      <c r="G22" s="276"/>
      <c r="H22" s="276" t="s">
        <v>189</v>
      </c>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191"/>
      <c r="AO22" s="191"/>
      <c r="AP22" s="191"/>
    </row>
    <row r="23" spans="2:42" ht="15.75">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191"/>
      <c r="AO23" s="191"/>
      <c r="AP23" s="191"/>
    </row>
    <row r="24" spans="2:42" ht="18">
      <c r="B24" s="276"/>
      <c r="C24" s="276" t="s">
        <v>190</v>
      </c>
      <c r="D24" s="276"/>
      <c r="E24" s="276"/>
      <c r="F24" s="276"/>
      <c r="G24" s="276"/>
      <c r="H24" s="1007">
        <v>0</v>
      </c>
      <c r="I24" s="1007"/>
      <c r="J24" s="1007"/>
      <c r="K24" s="1007"/>
      <c r="L24" s="1007"/>
      <c r="M24" s="1007"/>
      <c r="N24" s="1007"/>
      <c r="O24" s="276"/>
      <c r="P24" s="276"/>
      <c r="Q24" s="276"/>
      <c r="R24" s="276"/>
      <c r="S24" s="276"/>
      <c r="T24" s="1007">
        <v>202063.32</v>
      </c>
      <c r="U24" s="1007"/>
      <c r="V24" s="1007"/>
      <c r="W24" s="1007"/>
      <c r="X24" s="1007"/>
      <c r="Y24" s="1007"/>
      <c r="Z24" s="1007"/>
      <c r="AA24" s="276"/>
      <c r="AB24" s="276"/>
      <c r="AC24" s="276"/>
      <c r="AD24" s="276"/>
      <c r="AE24" s="276"/>
      <c r="AF24" s="276"/>
      <c r="AG24" s="1007">
        <v>0</v>
      </c>
      <c r="AH24" s="1007"/>
      <c r="AI24" s="1007"/>
      <c r="AJ24" s="1007"/>
      <c r="AK24" s="1007"/>
      <c r="AL24" s="1007"/>
      <c r="AM24" s="1007"/>
      <c r="AN24" s="191"/>
      <c r="AO24" s="191"/>
      <c r="AP24" s="191"/>
    </row>
    <row r="25" spans="2:42" ht="15.75">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191"/>
      <c r="AO25" s="191"/>
      <c r="AP25" s="191"/>
    </row>
    <row r="26" spans="2:42" ht="15.75">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191"/>
      <c r="AO26" s="191"/>
      <c r="AP26" s="191"/>
    </row>
    <row r="27" spans="2:42" ht="15.75">
      <c r="B27" s="276"/>
      <c r="C27" s="276"/>
      <c r="D27" s="276"/>
      <c r="E27" s="276"/>
      <c r="F27" s="276"/>
      <c r="G27" s="276"/>
      <c r="H27" s="276"/>
      <c r="I27" s="276"/>
      <c r="J27" s="276" t="s">
        <v>458</v>
      </c>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191"/>
      <c r="AO27" s="191"/>
      <c r="AP27" s="191"/>
    </row>
    <row r="28" spans="2:42" ht="15.75">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191"/>
      <c r="AO28" s="191"/>
      <c r="AP28" s="191"/>
    </row>
    <row r="29" spans="2:42" ht="15.75">
      <c r="B29" s="276"/>
      <c r="C29" s="276"/>
      <c r="D29" s="276"/>
      <c r="E29" s="276"/>
      <c r="F29" s="276"/>
      <c r="G29" s="276"/>
      <c r="H29" s="276"/>
      <c r="I29" s="276"/>
      <c r="J29" s="306"/>
      <c r="K29" s="306"/>
      <c r="L29" s="276" t="s">
        <v>191</v>
      </c>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191"/>
      <c r="AO29" s="191"/>
      <c r="AP29" s="191"/>
    </row>
    <row r="30" spans="2:42" ht="15.75">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191"/>
      <c r="AO30" s="191"/>
      <c r="AP30" s="191"/>
    </row>
    <row r="31" spans="2:42" ht="15.75">
      <c r="B31" s="276"/>
      <c r="C31" s="276"/>
      <c r="D31" s="276"/>
      <c r="E31" s="276"/>
      <c r="F31" s="276"/>
      <c r="G31" s="276"/>
      <c r="H31" s="276"/>
      <c r="I31" s="276"/>
      <c r="J31" s="306"/>
      <c r="K31" s="306"/>
      <c r="L31" s="276" t="s">
        <v>192</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191"/>
      <c r="AO31" s="191"/>
      <c r="AP31" s="191"/>
    </row>
    <row r="32" spans="2:42" ht="15.75">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191"/>
      <c r="AO32" s="191"/>
      <c r="AP32" s="191"/>
    </row>
    <row r="33" spans="2:42" ht="15.75">
      <c r="B33" s="276"/>
      <c r="C33" s="276"/>
      <c r="D33" s="276"/>
      <c r="E33" s="276"/>
      <c r="F33" s="276"/>
      <c r="G33" s="276"/>
      <c r="H33" s="276"/>
      <c r="I33" s="276"/>
      <c r="J33" s="1011" t="s">
        <v>193</v>
      </c>
      <c r="K33" s="1011"/>
      <c r="L33" s="276" t="s">
        <v>194</v>
      </c>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191"/>
      <c r="AO33" s="191"/>
      <c r="AP33" s="191"/>
    </row>
    <row r="34" spans="2:42" ht="15.75">
      <c r="B34" s="276"/>
      <c r="C34" s="276"/>
      <c r="D34" s="276"/>
      <c r="E34" s="276"/>
      <c r="F34" s="276"/>
      <c r="G34" s="276"/>
      <c r="H34" s="276"/>
      <c r="I34" s="276"/>
      <c r="J34" s="276"/>
      <c r="K34" s="276"/>
      <c r="L34" s="276" t="s">
        <v>195</v>
      </c>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191"/>
      <c r="AO34" s="191"/>
      <c r="AP34" s="191"/>
    </row>
    <row r="35" spans="2:42" ht="15.75">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191"/>
      <c r="AO35" s="191"/>
      <c r="AP35" s="191"/>
    </row>
    <row r="36" spans="2:42" ht="9.75" customHeight="1">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191"/>
      <c r="AO36" s="191"/>
      <c r="AP36" s="191"/>
    </row>
    <row r="37" spans="2:42" ht="15.75">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191"/>
      <c r="AO37" s="191"/>
      <c r="AP37" s="191"/>
    </row>
    <row r="38" spans="2:42" ht="15.75">
      <c r="B38" s="276" t="s">
        <v>196</v>
      </c>
      <c r="C38" s="276"/>
      <c r="D38" s="276"/>
      <c r="E38" s="276"/>
      <c r="F38" s="276"/>
      <c r="G38" s="276" t="s">
        <v>197</v>
      </c>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191"/>
      <c r="AO38" s="191"/>
      <c r="AP38" s="191"/>
    </row>
    <row r="39" spans="2:42" ht="15.75">
      <c r="B39" s="276"/>
      <c r="C39" s="276"/>
      <c r="D39" s="276"/>
      <c r="E39" s="276"/>
      <c r="F39" s="276"/>
      <c r="G39" s="276" t="s">
        <v>198</v>
      </c>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191"/>
      <c r="AO39" s="191"/>
      <c r="AP39" s="191"/>
    </row>
    <row r="40" spans="2:42" ht="15.75">
      <c r="B40" s="276"/>
      <c r="C40" s="276"/>
      <c r="D40" s="276"/>
      <c r="E40" s="276"/>
      <c r="F40" s="276"/>
      <c r="G40" s="276" t="s">
        <v>462</v>
      </c>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191"/>
      <c r="AO40" s="191"/>
      <c r="AP40" s="191"/>
    </row>
    <row r="41" spans="2:42" ht="15.75">
      <c r="B41" s="276"/>
      <c r="C41" s="276"/>
      <c r="D41" s="276"/>
      <c r="E41" s="276"/>
      <c r="F41" s="276"/>
      <c r="G41" s="276" t="s">
        <v>463</v>
      </c>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191"/>
      <c r="AO41" s="191"/>
      <c r="AP41" s="191"/>
    </row>
    <row r="42" spans="2:42" ht="15.75">
      <c r="B42" s="276"/>
      <c r="C42" s="276"/>
      <c r="D42" s="276"/>
      <c r="E42" s="276"/>
      <c r="F42" s="276"/>
      <c r="G42" s="801" t="s">
        <v>464</v>
      </c>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191"/>
      <c r="AO42" s="191"/>
      <c r="AP42" s="191"/>
    </row>
    <row r="43" spans="2:42" ht="15.75">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191"/>
      <c r="AO43" s="191"/>
      <c r="AP43" s="191"/>
    </row>
    <row r="44" spans="2:42" ht="15.75">
      <c r="B44" s="801" t="s">
        <v>830</v>
      </c>
      <c r="C44" s="276"/>
      <c r="D44" s="276"/>
      <c r="E44" s="276" t="s">
        <v>199</v>
      </c>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191"/>
      <c r="AO44" s="191"/>
      <c r="AP44" s="191"/>
    </row>
    <row r="45" spans="2:42" ht="15.75">
      <c r="B45" s="276"/>
      <c r="C45" s="276"/>
      <c r="D45" s="276"/>
      <c r="E45" s="276" t="s">
        <v>200</v>
      </c>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191"/>
      <c r="AO45" s="191"/>
      <c r="AP45" s="191"/>
    </row>
    <row r="46" spans="2:42" ht="15.75">
      <c r="B46" s="276"/>
      <c r="C46" s="276"/>
      <c r="D46" s="276"/>
      <c r="E46" s="801" t="s">
        <v>201</v>
      </c>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191"/>
      <c r="AO46" s="191"/>
      <c r="AP46" s="191"/>
    </row>
    <row r="47" spans="2:42" ht="15.75">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191"/>
      <c r="AO47" s="191"/>
      <c r="AP47" s="191"/>
    </row>
    <row r="48" spans="2:42" ht="15.75">
      <c r="B48" s="801" t="s">
        <v>182</v>
      </c>
      <c r="C48" s="276"/>
      <c r="D48" s="276"/>
      <c r="E48" s="276" t="s">
        <v>202</v>
      </c>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191"/>
      <c r="AO48" s="191"/>
      <c r="AP48" s="191"/>
    </row>
    <row r="49" spans="2:42" ht="15.75">
      <c r="B49" s="276"/>
      <c r="C49" s="276"/>
      <c r="D49" s="276"/>
      <c r="E49" s="276" t="s">
        <v>216</v>
      </c>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191"/>
      <c r="AO49" s="191"/>
      <c r="AP49" s="191"/>
    </row>
    <row r="50" spans="2:42" ht="15.75">
      <c r="B50" s="276"/>
      <c r="C50" s="276"/>
      <c r="D50" s="276"/>
      <c r="E50" s="123" t="s">
        <v>203</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191"/>
      <c r="AO50" s="191"/>
      <c r="AP50" s="191"/>
    </row>
    <row r="51" spans="2:42" ht="15.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191"/>
      <c r="AO51" s="191"/>
      <c r="AP51" s="191"/>
    </row>
    <row r="52" spans="2:42" ht="15.75">
      <c r="B52" s="801" t="s">
        <v>183</v>
      </c>
      <c r="C52" s="276"/>
      <c r="D52" s="276"/>
      <c r="E52" s="276" t="s">
        <v>204</v>
      </c>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191"/>
      <c r="AO52" s="191"/>
      <c r="AP52" s="191"/>
    </row>
    <row r="53" spans="2:39" ht="15.75">
      <c r="B53" s="60"/>
      <c r="C53" s="60"/>
      <c r="D53" s="60"/>
      <c r="E53" s="803" t="s">
        <v>205</v>
      </c>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row>
    <row r="54" spans="2:39" ht="15.75">
      <c r="B54" s="60"/>
      <c r="C54" s="60"/>
      <c r="D54" s="60"/>
      <c r="E54" s="803"/>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row>
    <row r="55" spans="2:42" ht="21" customHeight="1">
      <c r="B55" s="60"/>
      <c r="C55" s="60"/>
      <c r="D55" s="58"/>
      <c r="E55" s="804"/>
      <c r="F55" s="58"/>
      <c r="G55" s="58"/>
      <c r="H55" s="58"/>
      <c r="I55" s="58"/>
      <c r="J55" s="58"/>
      <c r="K55" s="58"/>
      <c r="L55" s="58"/>
      <c r="M55" s="58"/>
      <c r="N55" s="58"/>
      <c r="O55" s="58"/>
      <c r="P55" s="58"/>
      <c r="Q55" s="58"/>
      <c r="R55" s="58"/>
      <c r="S55" s="58"/>
      <c r="T55" s="58"/>
      <c r="U55" s="58"/>
      <c r="V55" s="58"/>
      <c r="W55" s="60"/>
      <c r="X55" s="60"/>
      <c r="Y55" s="60"/>
      <c r="Z55" s="60"/>
      <c r="AA55" s="60"/>
      <c r="AB55" s="60"/>
      <c r="AC55" s="60"/>
      <c r="AD55" s="60"/>
      <c r="AE55" s="60"/>
      <c r="AF55" s="60"/>
      <c r="AG55" s="60"/>
      <c r="AH55" s="60"/>
      <c r="AI55" s="58"/>
      <c r="AJ55" s="58"/>
      <c r="AK55" s="58"/>
      <c r="AL55" s="58"/>
      <c r="AM55" s="58"/>
      <c r="AN55" s="58"/>
      <c r="AO55" s="58"/>
      <c r="AP55" s="58"/>
    </row>
    <row r="56" spans="2:42" ht="15.75">
      <c r="B56" s="60"/>
      <c r="C56" s="60"/>
      <c r="D56" s="1006" t="s">
        <v>206</v>
      </c>
      <c r="E56" s="1006"/>
      <c r="F56" s="1006"/>
      <c r="G56" s="1006"/>
      <c r="H56" s="1006"/>
      <c r="I56" s="1006"/>
      <c r="J56" s="1006"/>
      <c r="K56" s="1006"/>
      <c r="L56" s="1006"/>
      <c r="M56" s="1006"/>
      <c r="N56" s="1006"/>
      <c r="O56" s="1006"/>
      <c r="P56" s="1006"/>
      <c r="Q56" s="1006"/>
      <c r="R56" s="1006"/>
      <c r="S56" s="1006"/>
      <c r="T56" s="1006"/>
      <c r="U56" s="1006"/>
      <c r="V56" s="1006"/>
      <c r="W56" s="60"/>
      <c r="X56" s="60"/>
      <c r="Y56" s="60"/>
      <c r="Z56" s="60"/>
      <c r="AA56" s="60"/>
      <c r="AB56" s="60"/>
      <c r="AC56" s="60"/>
      <c r="AD56" s="60"/>
      <c r="AE56" s="60"/>
      <c r="AF56" s="60"/>
      <c r="AG56" s="60"/>
      <c r="AH56" s="60"/>
      <c r="AI56" s="1006" t="s">
        <v>248</v>
      </c>
      <c r="AJ56" s="1006"/>
      <c r="AK56" s="1006"/>
      <c r="AL56" s="1006"/>
      <c r="AM56" s="1006"/>
      <c r="AN56" s="1006"/>
      <c r="AO56" s="1006"/>
      <c r="AP56" s="1006"/>
    </row>
    <row r="57" spans="2:42" ht="15.75">
      <c r="B57" s="60"/>
      <c r="C57" s="60"/>
      <c r="D57" s="1009" t="str">
        <f>'sheet 1c'!Q42</f>
        <v>D. TIMOTHY ROBERTS</v>
      </c>
      <c r="E57" s="1009"/>
      <c r="F57" s="1009"/>
      <c r="G57" s="1009"/>
      <c r="H57" s="1009"/>
      <c r="I57" s="1009"/>
      <c r="J57" s="1009"/>
      <c r="K57" s="1009"/>
      <c r="L57" s="1009"/>
      <c r="M57" s="1009"/>
      <c r="N57" s="1009"/>
      <c r="O57" s="1009"/>
      <c r="P57" s="1009"/>
      <c r="Q57" s="1009"/>
      <c r="R57" s="1009"/>
      <c r="S57" s="1009"/>
      <c r="T57" s="1009"/>
      <c r="U57" s="1009"/>
      <c r="V57" s="1009"/>
      <c r="W57" s="60"/>
      <c r="X57" s="60"/>
      <c r="Y57" s="60"/>
      <c r="Z57" s="60"/>
      <c r="AA57" s="60"/>
      <c r="AB57" s="60"/>
      <c r="AC57" s="60"/>
      <c r="AD57" s="60"/>
      <c r="AE57" s="60"/>
      <c r="AF57" s="60"/>
      <c r="AG57" s="60"/>
      <c r="AH57" s="60"/>
      <c r="AI57" s="294"/>
      <c r="AJ57" s="294"/>
      <c r="AK57" s="294"/>
      <c r="AL57" s="294"/>
      <c r="AM57" s="294"/>
      <c r="AN57" s="294"/>
      <c r="AO57" s="294"/>
      <c r="AP57" s="294"/>
    </row>
    <row r="58" spans="2:39" ht="15" customHeight="1">
      <c r="B58" s="60"/>
      <c r="C58" s="60"/>
      <c r="D58" s="60"/>
      <c r="E58" s="803"/>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row>
    <row r="59" spans="1:40" ht="14.25" customHeight="1">
      <c r="A59" s="191"/>
      <c r="B59" s="95" t="s">
        <v>207</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7"/>
    </row>
    <row r="60" spans="2:39" ht="15" customHeight="1">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row>
    <row r="61" spans="2:39" ht="15">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row>
    <row r="62" spans="2:39" ht="15">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row>
    <row r="63" spans="2:39" ht="15">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row>
    <row r="64" spans="2:39" ht="1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row>
    <row r="65" spans="2:39" ht="1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row>
    <row r="66" spans="2:39" ht="15">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row>
    <row r="67" spans="2:39" ht="1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row>
    <row r="68" spans="2:39" ht="1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row>
    <row r="69" spans="2:39" ht="15">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row>
    <row r="70" spans="2:39" ht="15">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row>
    <row r="71" spans="2:39" ht="15">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row>
    <row r="72" spans="2:39" ht="15">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row>
    <row r="73" spans="2:39" ht="15">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row>
    <row r="74" spans="2:39" ht="15">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row>
    <row r="75" spans="2:39" ht="1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row>
    <row r="76" spans="2:39" ht="15">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row>
    <row r="77" spans="2:39" ht="1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row>
    <row r="78" spans="2:39" ht="15">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row>
    <row r="79" spans="2:39" ht="15">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row>
    <row r="80" spans="1:39" ht="1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row>
    <row r="81" spans="1:4" ht="15">
      <c r="A81" s="60"/>
      <c r="B81" s="60"/>
      <c r="C81" s="60"/>
      <c r="D81" s="60"/>
    </row>
    <row r="82" spans="1:4" ht="15">
      <c r="A82" s="60"/>
      <c r="B82" s="60"/>
      <c r="C82" s="60"/>
      <c r="D82" s="60"/>
    </row>
    <row r="83" spans="1:4" ht="15">
      <c r="A83" s="60"/>
      <c r="B83" s="60"/>
      <c r="C83" s="60"/>
      <c r="D83" s="60"/>
    </row>
    <row r="84" spans="1:4" ht="15">
      <c r="A84" s="60"/>
      <c r="B84" s="60"/>
      <c r="C84" s="60"/>
      <c r="D84" s="60"/>
    </row>
    <row r="85" spans="1:4" ht="15">
      <c r="A85" s="60"/>
      <c r="B85" s="60"/>
      <c r="C85" s="60"/>
      <c r="D85" s="60"/>
    </row>
    <row r="86" spans="1:4" ht="15">
      <c r="A86" s="60"/>
      <c r="B86" s="60"/>
      <c r="C86" s="60"/>
      <c r="D86" s="60"/>
    </row>
    <row r="87" spans="1:4" ht="15">
      <c r="A87" s="60"/>
      <c r="B87" s="60"/>
      <c r="C87" s="60"/>
      <c r="D87" s="60"/>
    </row>
    <row r="88" spans="1:4" ht="15">
      <c r="A88" s="60"/>
      <c r="B88" s="60"/>
      <c r="C88" s="60"/>
      <c r="D88" s="60"/>
    </row>
    <row r="89" spans="1:4" ht="15">
      <c r="A89" s="60"/>
      <c r="B89" s="60"/>
      <c r="C89" s="60"/>
      <c r="D89" s="60"/>
    </row>
    <row r="90" spans="1:4" ht="15">
      <c r="A90" s="60"/>
      <c r="B90" s="60"/>
      <c r="C90" s="60"/>
      <c r="D90" s="60"/>
    </row>
    <row r="91" spans="1:4" ht="15">
      <c r="A91" s="60"/>
      <c r="B91" s="60"/>
      <c r="C91" s="60"/>
      <c r="D91" s="60"/>
    </row>
    <row r="92" spans="1:4" ht="15">
      <c r="A92" s="60"/>
      <c r="B92" s="60"/>
      <c r="C92" s="60"/>
      <c r="D92" s="60"/>
    </row>
    <row r="93" spans="1:4" ht="15">
      <c r="A93" s="60"/>
      <c r="B93" s="60"/>
      <c r="C93" s="60"/>
      <c r="D93" s="60"/>
    </row>
    <row r="94" spans="1:4" ht="15">
      <c r="A94" s="60"/>
      <c r="B94" s="60"/>
      <c r="C94" s="60"/>
      <c r="D94" s="60"/>
    </row>
    <row r="95" spans="1:4" ht="15">
      <c r="A95" s="60"/>
      <c r="B95" s="60"/>
      <c r="C95" s="60"/>
      <c r="D95" s="60"/>
    </row>
    <row r="96" spans="1:4" ht="15">
      <c r="A96" s="60"/>
      <c r="B96" s="60"/>
      <c r="C96" s="60"/>
      <c r="D96" s="60"/>
    </row>
    <row r="97" spans="1:4" ht="15">
      <c r="A97" s="60"/>
      <c r="B97" s="60"/>
      <c r="C97" s="60"/>
      <c r="D97" s="60"/>
    </row>
    <row r="98" spans="1:4" ht="15">
      <c r="A98" s="60"/>
      <c r="B98" s="60"/>
      <c r="C98" s="60"/>
      <c r="D98" s="60"/>
    </row>
    <row r="99" spans="1:4" ht="15">
      <c r="A99" s="60"/>
      <c r="B99" s="60"/>
      <c r="C99" s="60"/>
      <c r="D99" s="60"/>
    </row>
    <row r="100" spans="1:4" ht="15">
      <c r="A100" s="60"/>
      <c r="B100" s="60"/>
      <c r="C100" s="60"/>
      <c r="D100" s="60"/>
    </row>
    <row r="101" spans="1:4" ht="15">
      <c r="A101" s="60"/>
      <c r="B101" s="60"/>
      <c r="C101" s="60"/>
      <c r="D101" s="60"/>
    </row>
    <row r="102" spans="1:4" ht="15">
      <c r="A102" s="60"/>
      <c r="B102" s="60"/>
      <c r="C102" s="60"/>
      <c r="D102" s="60"/>
    </row>
    <row r="103" spans="1:4" ht="15">
      <c r="A103" s="60"/>
      <c r="B103" s="60"/>
      <c r="C103" s="60"/>
      <c r="D103" s="60"/>
    </row>
    <row r="104" spans="1:4" ht="15">
      <c r="A104" s="60"/>
      <c r="B104" s="60"/>
      <c r="C104" s="60"/>
      <c r="D104" s="60"/>
    </row>
    <row r="105" spans="1:4" ht="15">
      <c r="A105" s="60"/>
      <c r="B105" s="60"/>
      <c r="C105" s="60"/>
      <c r="D105" s="60"/>
    </row>
    <row r="106" spans="1:4" ht="15">
      <c r="A106" s="60"/>
      <c r="B106" s="60"/>
      <c r="C106" s="60"/>
      <c r="D106" s="60"/>
    </row>
  </sheetData>
  <sheetProtection/>
  <mergeCells count="18">
    <mergeCell ref="D57:V57"/>
    <mergeCell ref="B2:K2"/>
    <mergeCell ref="J33:K33"/>
    <mergeCell ref="B12:AP12"/>
    <mergeCell ref="B13:AP13"/>
    <mergeCell ref="B3:K3"/>
    <mergeCell ref="B6:K6"/>
    <mergeCell ref="B9:K9"/>
    <mergeCell ref="B8:K8"/>
    <mergeCell ref="B5:N5"/>
    <mergeCell ref="D56:V56"/>
    <mergeCell ref="AI56:AP56"/>
    <mergeCell ref="H24:N24"/>
    <mergeCell ref="T24:Z24"/>
    <mergeCell ref="AG18:AM18"/>
    <mergeCell ref="H18:N18"/>
    <mergeCell ref="T18:Z18"/>
    <mergeCell ref="AG24:AM24"/>
  </mergeCells>
  <printOptions horizontalCentered="1"/>
  <pageMargins left="0.5" right="0.25" top="0.5" bottom="0.5" header="0.5" footer="0.5"/>
  <pageSetup horizontalDpi="600" verticalDpi="600" orientation="portrait" paperSize="5" r:id="rId1"/>
</worksheet>
</file>

<file path=xl/worksheets/sheet50.xml><?xml version="1.0" encoding="utf-8"?>
<worksheet xmlns="http://schemas.openxmlformats.org/spreadsheetml/2006/main" xmlns:r="http://schemas.openxmlformats.org/officeDocument/2006/relationships">
  <sheetPr codeName="Sheet46">
    <pageSetUpPr fitToPage="1"/>
  </sheetPr>
  <dimension ref="A1:N70"/>
  <sheetViews>
    <sheetView showGridLines="0" zoomScalePageLayoutView="0" workbookViewId="0" topLeftCell="A28">
      <selection activeCell="C34" sqref="C34"/>
    </sheetView>
  </sheetViews>
  <sheetFormatPr defaultColWidth="8.88671875" defaultRowHeight="15"/>
  <cols>
    <col min="1" max="1" width="31.77734375" style="0" customWidth="1"/>
    <col min="2" max="2" width="0.671875" style="0" customWidth="1"/>
    <col min="3" max="3" width="14.5546875" style="0" bestFit="1" customWidth="1"/>
    <col min="4" max="4" width="0.671875" style="0" customWidth="1"/>
    <col min="5" max="5" width="13.3359375" style="0" customWidth="1"/>
    <col min="6" max="6" width="0.671875" style="0" customWidth="1"/>
    <col min="7" max="7" width="13.3359375" style="0" customWidth="1"/>
    <col min="8" max="8" width="0.671875" style="0" customWidth="1"/>
    <col min="9" max="9" width="13.3359375" style="0" customWidth="1"/>
    <col min="10" max="10" width="0.671875" style="0" customWidth="1"/>
    <col min="11" max="12" width="11.77734375" style="0" customWidth="1"/>
  </cols>
  <sheetData>
    <row r="1" spans="1:13" ht="24" customHeight="1">
      <c r="A1" s="151" t="s">
        <v>35</v>
      </c>
      <c r="B1" s="151"/>
      <c r="C1" s="151"/>
      <c r="D1" s="151"/>
      <c r="E1" s="125"/>
      <c r="F1" s="125"/>
      <c r="G1" s="125"/>
      <c r="H1" s="94"/>
      <c r="I1" s="94"/>
      <c r="J1" s="62"/>
      <c r="K1" s="62"/>
      <c r="L1" s="60"/>
      <c r="M1" s="60"/>
    </row>
    <row r="2" spans="1:13" ht="18.75" customHeight="1">
      <c r="A2" s="247" t="s">
        <v>48</v>
      </c>
      <c r="B2" s="247"/>
      <c r="C2" s="105"/>
      <c r="D2" s="105"/>
      <c r="E2" s="154"/>
      <c r="F2" s="154"/>
      <c r="G2" s="154"/>
      <c r="H2" s="69"/>
      <c r="I2" s="69"/>
      <c r="J2" s="62"/>
      <c r="K2" s="62"/>
      <c r="L2" s="320"/>
      <c r="M2" s="60"/>
    </row>
    <row r="3" spans="1:11" ht="4.5" customHeight="1">
      <c r="A3" s="58"/>
      <c r="B3" s="58"/>
      <c r="C3" s="58"/>
      <c r="D3" s="58"/>
      <c r="E3" s="58"/>
      <c r="F3" s="58"/>
      <c r="G3" s="58"/>
      <c r="H3" s="58"/>
      <c r="I3" s="58"/>
      <c r="J3" s="60"/>
      <c r="K3" s="60"/>
    </row>
    <row r="4" spans="1:11" ht="15.75">
      <c r="A4" s="176"/>
      <c r="B4" s="176"/>
      <c r="C4" s="162"/>
      <c r="D4" s="162"/>
      <c r="E4" s="179"/>
      <c r="F4" s="89"/>
      <c r="G4" s="179"/>
      <c r="H4" s="89"/>
      <c r="I4" s="177"/>
      <c r="J4" s="60"/>
      <c r="K4" s="320"/>
    </row>
    <row r="5" spans="1:11" ht="18.75">
      <c r="A5" s="1030"/>
      <c r="B5" s="1031"/>
      <c r="C5" s="1031"/>
      <c r="D5" s="1031"/>
      <c r="E5" s="1032"/>
      <c r="F5" s="72"/>
      <c r="G5" s="322" t="s">
        <v>364</v>
      </c>
      <c r="H5" s="72"/>
      <c r="I5" s="152" t="s">
        <v>365</v>
      </c>
      <c r="J5" s="60"/>
      <c r="K5" s="320"/>
    </row>
    <row r="6" spans="1:11" ht="4.5" customHeight="1">
      <c r="A6" s="127"/>
      <c r="B6" s="127"/>
      <c r="C6" s="127"/>
      <c r="D6" s="127"/>
      <c r="E6" s="392"/>
      <c r="F6" s="72"/>
      <c r="G6" s="140"/>
      <c r="H6" s="72"/>
      <c r="I6" s="321"/>
      <c r="J6" s="60"/>
      <c r="K6" s="155"/>
    </row>
    <row r="7" spans="1:11" ht="24.75" customHeight="1">
      <c r="A7" s="124" t="str">
        <f>+"Balance January 1, "&amp;+'sheet 1'!$BX$2</f>
        <v>Balance January 1, 2013</v>
      </c>
      <c r="B7" s="127"/>
      <c r="C7" s="292"/>
      <c r="D7" s="127"/>
      <c r="E7" s="347" t="s">
        <v>49</v>
      </c>
      <c r="F7" s="72"/>
      <c r="G7" s="337" t="s">
        <v>633</v>
      </c>
      <c r="H7" s="72"/>
      <c r="I7" s="399"/>
      <c r="J7" s="60"/>
      <c r="K7" s="60"/>
    </row>
    <row r="8" spans="1:11" ht="24.75" customHeight="1">
      <c r="A8" s="377" t="str">
        <f>"Received from "&amp;+'sheet 1'!$BX$2&amp;+" Budget Appropriation *"</f>
        <v>Received from 2013 Budget Appropriation *</v>
      </c>
      <c r="B8" s="124"/>
      <c r="C8" s="292"/>
      <c r="D8" s="124"/>
      <c r="E8" s="347" t="s">
        <v>50</v>
      </c>
      <c r="F8" s="122"/>
      <c r="G8" s="337" t="s">
        <v>633</v>
      </c>
      <c r="H8" s="72"/>
      <c r="I8" s="399"/>
      <c r="J8" s="60"/>
      <c r="K8" s="118"/>
    </row>
    <row r="9" spans="1:11" ht="24.75" customHeight="1">
      <c r="A9" s="377" t="str">
        <f>"Received from "&amp;+'sheet 1'!$BX$2&amp;+" Emergency Appropriation *"</f>
        <v>Received from 2013 Emergency Appropriation *</v>
      </c>
      <c r="B9" s="146"/>
      <c r="C9" s="292"/>
      <c r="D9" s="146"/>
      <c r="E9" s="347" t="s">
        <v>51</v>
      </c>
      <c r="F9" s="122"/>
      <c r="G9" s="337" t="s">
        <v>633</v>
      </c>
      <c r="H9" s="72"/>
      <c r="I9" s="399"/>
      <c r="J9" s="60"/>
      <c r="K9" s="60"/>
    </row>
    <row r="10" spans="1:11" ht="24.75" customHeight="1">
      <c r="A10" s="182"/>
      <c r="B10" s="182"/>
      <c r="C10" s="936" t="s">
        <v>145</v>
      </c>
      <c r="D10" s="146"/>
      <c r="E10" s="393"/>
      <c r="F10" s="122"/>
      <c r="G10" s="396"/>
      <c r="H10" s="72"/>
      <c r="I10" s="399"/>
      <c r="J10" s="60"/>
      <c r="K10" s="60"/>
    </row>
    <row r="11" spans="1:11" ht="24.75" customHeight="1">
      <c r="A11" s="146" t="s">
        <v>43</v>
      </c>
      <c r="B11" s="182"/>
      <c r="C11" s="292"/>
      <c r="D11" s="146"/>
      <c r="E11" s="347" t="s">
        <v>52</v>
      </c>
      <c r="F11" s="122"/>
      <c r="G11" s="396"/>
      <c r="H11" s="72"/>
      <c r="I11" s="175" t="s">
        <v>633</v>
      </c>
      <c r="J11" s="60"/>
      <c r="K11" s="60"/>
    </row>
    <row r="12" spans="1:12" ht="24.75" customHeight="1">
      <c r="A12" s="182"/>
      <c r="B12" s="182"/>
      <c r="C12" s="292"/>
      <c r="D12" s="146"/>
      <c r="E12" s="393"/>
      <c r="F12" s="122"/>
      <c r="G12" s="396"/>
      <c r="H12" s="72"/>
      <c r="I12" s="175" t="s">
        <v>633</v>
      </c>
      <c r="J12" s="60"/>
      <c r="K12" s="338">
        <f>SUM(G7:G12)</f>
        <v>0</v>
      </c>
      <c r="L12" s="230">
        <f>SUM(I7:I12)</f>
        <v>0</v>
      </c>
    </row>
    <row r="13" spans="1:12" ht="24.75" customHeight="1" thickBot="1">
      <c r="A13" s="124" t="str">
        <f>+"Balance December 31, "&amp;+'sheet 1'!$BX$2</f>
        <v>Balance December 31, 2013</v>
      </c>
      <c r="B13" s="146"/>
      <c r="C13" s="292"/>
      <c r="D13" s="146"/>
      <c r="E13" s="347" t="s">
        <v>53</v>
      </c>
      <c r="F13" s="147"/>
      <c r="G13" s="395">
        <f>L13</f>
        <v>0</v>
      </c>
      <c r="H13" s="111"/>
      <c r="I13" s="185" t="s">
        <v>633</v>
      </c>
      <c r="J13" s="60"/>
      <c r="K13" s="335"/>
      <c r="L13" s="336">
        <f>L12-K12</f>
        <v>0</v>
      </c>
    </row>
    <row r="14" spans="1:11" ht="24.75" customHeight="1">
      <c r="A14" s="184"/>
      <c r="B14" s="184"/>
      <c r="C14" s="273"/>
      <c r="D14" s="144"/>
      <c r="E14" s="391"/>
      <c r="F14" s="122"/>
      <c r="G14" s="397">
        <f>SUM(G7:G13)</f>
        <v>0</v>
      </c>
      <c r="H14" s="89"/>
      <c r="I14" s="398">
        <f>SUM(I7:I13)</f>
        <v>0</v>
      </c>
      <c r="J14" s="60"/>
      <c r="K14" s="60"/>
    </row>
    <row r="15" spans="1:11" ht="4.5" customHeight="1">
      <c r="A15" s="184"/>
      <c r="B15" s="184"/>
      <c r="C15" s="273"/>
      <c r="D15" s="144"/>
      <c r="E15" s="359"/>
      <c r="F15" s="122"/>
      <c r="G15" s="258"/>
      <c r="H15" s="72"/>
      <c r="I15" s="129"/>
      <c r="J15" s="60"/>
      <c r="K15" s="60"/>
    </row>
    <row r="16" spans="1:11" ht="12" customHeight="1">
      <c r="A16" s="389" t="str">
        <f>"   * The full amount of the "&amp;+'sheet 1'!$BX$2&amp;+" appropriation should be transferred to this account unless the balance of"</f>
        <v>   * The full amount of the 2013 appropriation should be transferred to this account unless the balance of</v>
      </c>
      <c r="B16" s="123"/>
      <c r="C16" s="273"/>
      <c r="D16" s="144"/>
      <c r="E16" s="177"/>
      <c r="F16" s="123"/>
      <c r="G16" s="273"/>
      <c r="H16" s="60"/>
      <c r="I16" s="346"/>
      <c r="J16" s="60"/>
      <c r="K16" s="60"/>
    </row>
    <row r="17" spans="1:11" ht="12" customHeight="1">
      <c r="A17" s="144" t="s">
        <v>54</v>
      </c>
      <c r="B17" s="144"/>
      <c r="C17" s="273"/>
      <c r="D17" s="144"/>
      <c r="E17" s="273"/>
      <c r="F17" s="123"/>
      <c r="G17" s="390"/>
      <c r="H17" s="60"/>
      <c r="I17" s="118"/>
      <c r="J17" s="60"/>
      <c r="K17" s="60"/>
    </row>
    <row r="18" spans="1:11" ht="4.5" customHeight="1">
      <c r="A18" s="144"/>
      <c r="B18" s="144"/>
      <c r="C18" s="273"/>
      <c r="D18" s="144"/>
      <c r="E18" s="273"/>
      <c r="F18" s="123"/>
      <c r="G18" s="390"/>
      <c r="H18" s="60"/>
      <c r="I18" s="118"/>
      <c r="J18" s="60"/>
      <c r="K18" s="60"/>
    </row>
    <row r="19" spans="1:11" ht="24.75" customHeight="1">
      <c r="A19" s="132"/>
      <c r="B19" s="132"/>
      <c r="C19" s="132"/>
      <c r="D19" s="132"/>
      <c r="E19" s="132"/>
      <c r="F19" s="132"/>
      <c r="G19" s="394"/>
      <c r="H19" s="60"/>
      <c r="I19" s="118"/>
      <c r="J19" s="60"/>
      <c r="K19" s="60"/>
    </row>
    <row r="20" spans="1:11" ht="24.75" customHeight="1">
      <c r="A20" s="162"/>
      <c r="B20" s="162"/>
      <c r="C20" s="273"/>
      <c r="D20" s="144"/>
      <c r="E20" s="177"/>
      <c r="F20" s="123"/>
      <c r="G20" s="390"/>
      <c r="H20" s="60"/>
      <c r="I20" s="118"/>
      <c r="J20" s="60"/>
      <c r="K20" s="60"/>
    </row>
    <row r="21" spans="1:11" ht="24.75" customHeight="1">
      <c r="A21" s="167" t="str">
        <f>+"CAPITAL IMPROVEMENTS AUTHORIZED IN "&amp;+'sheet 1'!$BX$2</f>
        <v>CAPITAL IMPROVEMENTS AUTHORIZED IN 2013</v>
      </c>
      <c r="B21" s="132"/>
      <c r="C21" s="137"/>
      <c r="D21" s="204"/>
      <c r="E21" s="164"/>
      <c r="F21" s="132"/>
      <c r="G21" s="394"/>
      <c r="H21" s="94"/>
      <c r="I21" s="94"/>
      <c r="J21" s="60"/>
      <c r="K21" s="60"/>
    </row>
    <row r="22" spans="1:11" ht="24.75" customHeight="1">
      <c r="A22" s="167" t="s">
        <v>55</v>
      </c>
      <c r="B22" s="204"/>
      <c r="C22" s="137"/>
      <c r="D22" s="204"/>
      <c r="E22" s="394"/>
      <c r="F22" s="132"/>
      <c r="G22" s="164"/>
      <c r="H22" s="94"/>
      <c r="I22" s="94"/>
      <c r="J22" s="60"/>
      <c r="K22" s="60"/>
    </row>
    <row r="23" spans="1:11" ht="24.75" customHeight="1">
      <c r="A23" s="184"/>
      <c r="B23" s="184"/>
      <c r="C23" s="273"/>
      <c r="D23" s="144"/>
      <c r="E23" s="390"/>
      <c r="F23" s="123"/>
      <c r="G23" s="308"/>
      <c r="H23" s="60"/>
      <c r="I23" s="118"/>
      <c r="J23" s="60"/>
      <c r="K23" s="60"/>
    </row>
    <row r="24" spans="1:11" ht="24.75" customHeight="1">
      <c r="A24" s="167" t="s">
        <v>56</v>
      </c>
      <c r="B24" s="402"/>
      <c r="C24" s="137"/>
      <c r="D24" s="204"/>
      <c r="E24" s="394"/>
      <c r="F24" s="132"/>
      <c r="G24" s="403"/>
      <c r="H24" s="94"/>
      <c r="I24" s="94"/>
      <c r="J24" s="60"/>
      <c r="K24" s="60"/>
    </row>
    <row r="25" spans="1:11" ht="18" customHeight="1">
      <c r="A25" s="332"/>
      <c r="B25" s="332"/>
      <c r="C25" s="136"/>
      <c r="D25" s="136"/>
      <c r="E25" s="136"/>
      <c r="F25" s="136"/>
      <c r="G25" s="152"/>
      <c r="H25" s="84"/>
      <c r="I25" s="84"/>
      <c r="J25" s="60"/>
      <c r="K25" s="60"/>
    </row>
    <row r="26" spans="1:11" ht="4.5" customHeight="1">
      <c r="A26" s="136"/>
      <c r="B26" s="136"/>
      <c r="C26" s="136"/>
      <c r="D26" s="136"/>
      <c r="E26" s="136"/>
      <c r="F26" s="136"/>
      <c r="G26" s="152"/>
      <c r="H26" s="69"/>
      <c r="I26" s="69"/>
      <c r="J26" s="60"/>
      <c r="K26" s="60"/>
    </row>
    <row r="27" spans="1:11" ht="4.5" customHeight="1" hidden="1">
      <c r="A27" s="124"/>
      <c r="B27" s="124"/>
      <c r="C27" s="124"/>
      <c r="D27" s="124"/>
      <c r="E27" s="124"/>
      <c r="F27" s="124"/>
      <c r="G27" s="158"/>
      <c r="H27" s="158"/>
      <c r="I27" s="158"/>
      <c r="J27" s="60"/>
      <c r="K27" s="60"/>
    </row>
    <row r="28" spans="1:11" ht="13.5" customHeight="1">
      <c r="A28" s="407"/>
      <c r="B28" s="407"/>
      <c r="C28" s="408" t="s">
        <v>933</v>
      </c>
      <c r="D28" s="407"/>
      <c r="E28" s="408" t="s">
        <v>405</v>
      </c>
      <c r="F28" s="407"/>
      <c r="G28" s="408" t="s">
        <v>57</v>
      </c>
      <c r="H28" s="143"/>
      <c r="I28" s="405" t="s">
        <v>58</v>
      </c>
      <c r="J28" s="60"/>
      <c r="K28" s="60"/>
    </row>
    <row r="29" spans="1:11" ht="13.5" customHeight="1">
      <c r="A29" s="408" t="s">
        <v>932</v>
      </c>
      <c r="B29" s="407"/>
      <c r="C29" s="408" t="s">
        <v>59</v>
      </c>
      <c r="D29" s="407"/>
      <c r="E29" s="408" t="s">
        <v>60</v>
      </c>
      <c r="F29" s="407"/>
      <c r="G29" s="408" t="s">
        <v>61</v>
      </c>
      <c r="H29" s="143"/>
      <c r="I29" s="405" t="s">
        <v>62</v>
      </c>
      <c r="J29" s="60"/>
      <c r="K29" s="60"/>
    </row>
    <row r="30" spans="1:11" ht="15" customHeight="1">
      <c r="A30" s="408"/>
      <c r="B30" s="407"/>
      <c r="C30" s="409"/>
      <c r="D30" s="407"/>
      <c r="E30" s="408" t="s">
        <v>945</v>
      </c>
      <c r="F30" s="407"/>
      <c r="G30" s="408" t="s">
        <v>63</v>
      </c>
      <c r="H30" s="89"/>
      <c r="I30" s="405" t="str">
        <f>+"of "&amp;+'sheet 1'!$BX$2&amp;+" or Prior"</f>
        <v>of 2013 or Prior</v>
      </c>
      <c r="J30" s="60"/>
      <c r="K30" s="60"/>
    </row>
    <row r="31" spans="1:11" ht="15" customHeight="1">
      <c r="A31" s="250"/>
      <c r="B31" s="122"/>
      <c r="C31" s="331"/>
      <c r="D31" s="122"/>
      <c r="E31" s="250"/>
      <c r="F31" s="122"/>
      <c r="G31" s="250"/>
      <c r="H31" s="72"/>
      <c r="I31" s="406" t="s">
        <v>64</v>
      </c>
      <c r="J31" s="60"/>
      <c r="K31" s="60"/>
    </row>
    <row r="32" spans="1:11" ht="4.5" customHeight="1">
      <c r="A32" s="122"/>
      <c r="B32" s="122"/>
      <c r="C32" s="505"/>
      <c r="D32" s="122"/>
      <c r="E32" s="122"/>
      <c r="F32" s="122"/>
      <c r="G32" s="134"/>
      <c r="H32" s="72"/>
      <c r="I32" s="158"/>
      <c r="J32" s="60"/>
      <c r="K32" s="60"/>
    </row>
    <row r="33" spans="1:11" ht="24.75" customHeight="1">
      <c r="A33" s="708" t="s">
        <v>1103</v>
      </c>
      <c r="B33" s="709"/>
      <c r="C33" s="811">
        <v>644800</v>
      </c>
      <c r="D33" s="812"/>
      <c r="E33" s="811">
        <v>612560</v>
      </c>
      <c r="F33" s="813"/>
      <c r="G33" s="811">
        <v>32240</v>
      </c>
      <c r="H33" s="814"/>
      <c r="I33" s="815">
        <v>32240</v>
      </c>
      <c r="J33" s="60"/>
      <c r="K33" s="60"/>
    </row>
    <row r="34" spans="1:11" ht="24.75" customHeight="1">
      <c r="A34" s="708"/>
      <c r="B34" s="709"/>
      <c r="C34" s="710"/>
      <c r="D34" s="830"/>
      <c r="E34" s="710"/>
      <c r="F34" s="831"/>
      <c r="G34" s="710"/>
      <c r="H34" s="832"/>
      <c r="I34" s="714"/>
      <c r="J34" s="60"/>
      <c r="K34" s="60"/>
    </row>
    <row r="35" spans="1:11" ht="24.75" customHeight="1">
      <c r="A35" s="708"/>
      <c r="B35" s="709"/>
      <c r="C35" s="710"/>
      <c r="D35" s="830"/>
      <c r="E35" s="710"/>
      <c r="F35" s="831"/>
      <c r="G35" s="710"/>
      <c r="H35" s="832"/>
      <c r="I35" s="714"/>
      <c r="J35" s="60"/>
      <c r="K35" s="60"/>
    </row>
    <row r="36" spans="1:11" ht="24.75" customHeight="1">
      <c r="A36" s="708"/>
      <c r="B36" s="709"/>
      <c r="C36" s="710"/>
      <c r="D36" s="711"/>
      <c r="E36" s="710"/>
      <c r="F36" s="712"/>
      <c r="G36" s="710"/>
      <c r="H36" s="713"/>
      <c r="I36" s="714"/>
      <c r="J36" s="60"/>
      <c r="K36" s="60"/>
    </row>
    <row r="37" spans="1:11" ht="24.75" customHeight="1">
      <c r="A37" s="708"/>
      <c r="B37" s="709"/>
      <c r="C37" s="710"/>
      <c r="D37" s="711"/>
      <c r="E37" s="710"/>
      <c r="F37" s="712"/>
      <c r="G37" s="710"/>
      <c r="H37" s="713"/>
      <c r="I37" s="714"/>
      <c r="J37" s="60"/>
      <c r="K37" s="60"/>
    </row>
    <row r="38" spans="1:11" ht="24.75" customHeight="1">
      <c r="A38" s="715"/>
      <c r="B38" s="709"/>
      <c r="C38" s="710"/>
      <c r="D38" s="711"/>
      <c r="E38" s="710"/>
      <c r="F38" s="712"/>
      <c r="G38" s="710"/>
      <c r="H38" s="713"/>
      <c r="I38" s="714"/>
      <c r="J38" s="60"/>
      <c r="K38" s="60"/>
    </row>
    <row r="39" spans="1:11" ht="24.75" customHeight="1">
      <c r="A39" s="715"/>
      <c r="B39" s="709"/>
      <c r="C39" s="710"/>
      <c r="D39" s="711"/>
      <c r="E39" s="710"/>
      <c r="F39" s="712"/>
      <c r="G39" s="710"/>
      <c r="H39" s="713"/>
      <c r="I39" s="714"/>
      <c r="J39" s="60"/>
      <c r="K39" s="60"/>
    </row>
    <row r="40" spans="1:11" ht="24.75" customHeight="1">
      <c r="A40" s="715"/>
      <c r="B40" s="709"/>
      <c r="C40" s="710"/>
      <c r="D40" s="711"/>
      <c r="E40" s="710"/>
      <c r="F40" s="712"/>
      <c r="G40" s="710"/>
      <c r="H40" s="713"/>
      <c r="I40" s="714"/>
      <c r="J40" s="60"/>
      <c r="K40" s="60"/>
    </row>
    <row r="41" spans="1:11" ht="24.75" customHeight="1">
      <c r="A41" s="715"/>
      <c r="B41" s="709"/>
      <c r="C41" s="710"/>
      <c r="D41" s="711"/>
      <c r="E41" s="710"/>
      <c r="F41" s="712"/>
      <c r="G41" s="710"/>
      <c r="H41" s="713"/>
      <c r="I41" s="714"/>
      <c r="J41" s="60"/>
      <c r="K41" s="60"/>
    </row>
    <row r="42" spans="1:11" ht="24.75" customHeight="1" thickBot="1">
      <c r="A42" s="715"/>
      <c r="B42" s="709"/>
      <c r="C42" s="716"/>
      <c r="D42" s="717"/>
      <c r="E42" s="718"/>
      <c r="F42" s="719"/>
      <c r="G42" s="718"/>
      <c r="H42" s="720"/>
      <c r="I42" s="721"/>
      <c r="J42" s="60"/>
      <c r="K42" s="60"/>
    </row>
    <row r="43" spans="1:11" ht="24.75" customHeight="1">
      <c r="A43" s="180" t="s">
        <v>65</v>
      </c>
      <c r="B43" s="330"/>
      <c r="C43" s="544">
        <f>SUM(C33:C42)</f>
        <v>644800</v>
      </c>
      <c r="D43" s="582"/>
      <c r="E43" s="544">
        <f>SUM(E33:E42)</f>
        <v>612560</v>
      </c>
      <c r="F43" s="583"/>
      <c r="G43" s="544">
        <f>SUM(G33:G42)</f>
        <v>32240</v>
      </c>
      <c r="H43" s="582"/>
      <c r="I43" s="543">
        <f>SUM(I33:I42)</f>
        <v>32240</v>
      </c>
      <c r="J43" s="60"/>
      <c r="K43" s="60"/>
    </row>
    <row r="44" spans="1:11" ht="4.5" customHeight="1">
      <c r="A44" s="292"/>
      <c r="B44" s="173"/>
      <c r="C44" s="292"/>
      <c r="D44" s="124"/>
      <c r="E44" s="175"/>
      <c r="F44" s="281"/>
      <c r="G44" s="260"/>
      <c r="H44" s="58"/>
      <c r="I44" s="260"/>
      <c r="J44" s="60"/>
      <c r="K44" s="60"/>
    </row>
    <row r="45" spans="1:11" ht="15" customHeight="1">
      <c r="A45" s="176"/>
      <c r="B45" s="176"/>
      <c r="C45" s="120"/>
      <c r="D45" s="123"/>
      <c r="E45" s="120"/>
      <c r="F45" s="287"/>
      <c r="G45" s="326"/>
      <c r="H45" s="60"/>
      <c r="I45" s="326"/>
      <c r="J45" s="60"/>
      <c r="K45" s="118"/>
    </row>
    <row r="46" spans="1:11" ht="15" customHeight="1">
      <c r="A46" s="162" t="s">
        <v>66</v>
      </c>
      <c r="B46" s="176"/>
      <c r="C46" s="120"/>
      <c r="D46" s="123"/>
      <c r="E46" s="120"/>
      <c r="F46" s="287"/>
      <c r="G46" s="326"/>
      <c r="H46" s="60"/>
      <c r="I46" s="326"/>
      <c r="J46" s="60"/>
      <c r="K46" s="118"/>
    </row>
    <row r="47" spans="1:11" ht="15" customHeight="1">
      <c r="A47" s="162" t="s">
        <v>67</v>
      </c>
      <c r="B47" s="176"/>
      <c r="C47" s="120"/>
      <c r="D47" s="123"/>
      <c r="E47" s="120"/>
      <c r="F47" s="287"/>
      <c r="G47" s="326"/>
      <c r="H47" s="60"/>
      <c r="I47" s="326"/>
      <c r="J47" s="60"/>
      <c r="K47" s="118"/>
    </row>
    <row r="48" spans="1:11" ht="15" customHeight="1">
      <c r="A48" s="162"/>
      <c r="B48" s="176"/>
      <c r="C48" s="120"/>
      <c r="D48" s="123"/>
      <c r="E48" s="120"/>
      <c r="F48" s="287"/>
      <c r="G48" s="326"/>
      <c r="H48" s="60"/>
      <c r="I48" s="326"/>
      <c r="J48" s="60"/>
      <c r="K48" s="118"/>
    </row>
    <row r="49" spans="1:11" ht="15" customHeight="1">
      <c r="A49" s="162"/>
      <c r="B49" s="176"/>
      <c r="C49" s="120"/>
      <c r="D49" s="123"/>
      <c r="E49" s="120"/>
      <c r="F49" s="287"/>
      <c r="G49" s="326"/>
      <c r="H49" s="60"/>
      <c r="I49" s="326"/>
      <c r="J49" s="60"/>
      <c r="K49" s="118"/>
    </row>
    <row r="50" spans="1:11" ht="15" customHeight="1">
      <c r="A50" s="162"/>
      <c r="B50" s="176"/>
      <c r="C50" s="120"/>
      <c r="D50" s="123"/>
      <c r="E50" s="120"/>
      <c r="F50" s="287"/>
      <c r="G50" s="326"/>
      <c r="H50" s="60"/>
      <c r="I50" s="326"/>
      <c r="J50" s="60"/>
      <c r="K50" s="118"/>
    </row>
    <row r="51" spans="1:11" ht="15" customHeight="1">
      <c r="A51" s="162"/>
      <c r="B51" s="176"/>
      <c r="C51" s="120"/>
      <c r="D51" s="123"/>
      <c r="E51" s="120"/>
      <c r="F51" s="287"/>
      <c r="G51" s="326"/>
      <c r="H51" s="60"/>
      <c r="I51" s="326"/>
      <c r="J51" s="60"/>
      <c r="K51" s="118"/>
    </row>
    <row r="52" spans="1:11" ht="15" customHeight="1">
      <c r="A52" s="162"/>
      <c r="B52" s="176"/>
      <c r="C52" s="120"/>
      <c r="D52" s="123"/>
      <c r="E52" s="120"/>
      <c r="F52" s="287"/>
      <c r="G52" s="326"/>
      <c r="H52" s="60"/>
      <c r="I52" s="326"/>
      <c r="J52" s="60"/>
      <c r="K52" s="118"/>
    </row>
    <row r="53" spans="1:11" ht="24.75" customHeight="1">
      <c r="A53" s="132" t="s">
        <v>68</v>
      </c>
      <c r="B53" s="132"/>
      <c r="C53" s="132"/>
      <c r="D53" s="132"/>
      <c r="E53" s="132"/>
      <c r="F53" s="132"/>
      <c r="G53" s="132"/>
      <c r="H53" s="94"/>
      <c r="I53" s="132"/>
      <c r="J53" s="60"/>
      <c r="K53" s="60"/>
    </row>
    <row r="54" spans="1:14" ht="24.75" customHeight="1">
      <c r="A54" s="123"/>
      <c r="B54" s="123"/>
      <c r="C54" s="123"/>
      <c r="D54" s="123"/>
      <c r="E54" s="123"/>
      <c r="F54" s="123"/>
      <c r="G54" s="156"/>
      <c r="H54" s="94"/>
      <c r="I54" s="156"/>
      <c r="J54" s="53"/>
      <c r="K54" s="53"/>
      <c r="L54" s="53"/>
      <c r="M54" s="53"/>
      <c r="N54" s="53"/>
    </row>
    <row r="55" spans="1:9" ht="24.75" customHeight="1">
      <c r="A55" s="176"/>
      <c r="B55" s="176"/>
      <c r="C55" s="273"/>
      <c r="D55" s="60"/>
      <c r="E55" s="274"/>
      <c r="F55" s="290"/>
      <c r="G55" s="177"/>
      <c r="H55" s="60"/>
      <c r="I55" s="177"/>
    </row>
    <row r="56" spans="1:9" ht="24.75" customHeight="1">
      <c r="A56" s="176"/>
      <c r="B56" s="176"/>
      <c r="C56" s="273"/>
      <c r="D56" s="60"/>
      <c r="E56" s="274"/>
      <c r="F56" s="290"/>
      <c r="G56" s="177"/>
      <c r="H56" s="60"/>
      <c r="I56" s="177"/>
    </row>
    <row r="57" spans="1:9" ht="24.75" customHeight="1">
      <c r="A57" s="176"/>
      <c r="B57" s="176"/>
      <c r="C57" s="273"/>
      <c r="D57" s="60"/>
      <c r="E57" s="177"/>
      <c r="F57" s="290"/>
      <c r="G57" s="274"/>
      <c r="H57" s="60"/>
      <c r="I57" s="274"/>
    </row>
    <row r="58" spans="1:9" ht="24.75" customHeight="1">
      <c r="A58" s="176"/>
      <c r="B58" s="176"/>
      <c r="C58" s="273"/>
      <c r="D58" s="60"/>
      <c r="E58" s="177"/>
      <c r="F58" s="290"/>
      <c r="G58" s="274"/>
      <c r="H58" s="60"/>
      <c r="I58" s="60"/>
    </row>
    <row r="59" spans="1:9" ht="24.75" customHeight="1">
      <c r="A59" s="176"/>
      <c r="B59" s="176"/>
      <c r="C59" s="273"/>
      <c r="D59" s="60"/>
      <c r="E59" s="177"/>
      <c r="F59" s="290"/>
      <c r="G59" s="274"/>
      <c r="H59" s="60"/>
      <c r="I59" s="60"/>
    </row>
    <row r="60" spans="1:9" ht="24.75" customHeight="1">
      <c r="A60" s="144"/>
      <c r="B60" s="144"/>
      <c r="C60" s="60"/>
      <c r="D60" s="60"/>
      <c r="E60" s="262"/>
      <c r="F60" s="157"/>
      <c r="G60" s="262"/>
      <c r="H60" s="60"/>
      <c r="I60" s="60"/>
    </row>
    <row r="61" spans="1:9" ht="4.5" customHeight="1">
      <c r="A61" s="60"/>
      <c r="B61" s="60"/>
      <c r="C61" s="60"/>
      <c r="D61" s="60"/>
      <c r="E61" s="157"/>
      <c r="F61" s="157"/>
      <c r="G61" s="157"/>
      <c r="H61" s="60"/>
      <c r="I61" s="60"/>
    </row>
    <row r="62" spans="1:9" ht="15" customHeight="1">
      <c r="A62" s="144"/>
      <c r="B62" s="144"/>
      <c r="C62" s="60"/>
      <c r="D62" s="60"/>
      <c r="E62" s="60"/>
      <c r="F62" s="60"/>
      <c r="G62" s="60"/>
      <c r="H62" s="60"/>
      <c r="I62" s="60"/>
    </row>
    <row r="63" spans="1:6" ht="15" customHeight="1">
      <c r="A63" s="252"/>
      <c r="B63" s="252"/>
      <c r="C63" s="60"/>
      <c r="D63" s="60"/>
      <c r="E63" s="327"/>
      <c r="F63" s="60"/>
    </row>
    <row r="64" spans="1:6" ht="15" customHeight="1">
      <c r="A64" s="252"/>
      <c r="B64" s="252"/>
      <c r="C64" s="60"/>
      <c r="D64" s="60"/>
      <c r="E64" s="328"/>
      <c r="F64" s="60"/>
    </row>
    <row r="65" spans="1:6" ht="15" customHeight="1">
      <c r="A65" s="60"/>
      <c r="B65" s="60"/>
      <c r="C65" s="60"/>
      <c r="D65" s="60"/>
      <c r="E65" s="60"/>
      <c r="F65" s="60"/>
    </row>
    <row r="66" spans="1:6" ht="15" customHeight="1">
      <c r="A66" s="252"/>
      <c r="B66" s="252"/>
      <c r="C66" s="60"/>
      <c r="D66" s="60"/>
      <c r="E66" s="280"/>
      <c r="F66" s="60"/>
    </row>
    <row r="67" spans="1:6" ht="15" customHeight="1">
      <c r="A67" s="329"/>
      <c r="B67" s="329"/>
      <c r="C67" s="60"/>
      <c r="D67" s="60"/>
      <c r="E67" s="60"/>
      <c r="F67" s="60"/>
    </row>
    <row r="68" spans="1:6" ht="15" customHeight="1">
      <c r="A68" s="252"/>
      <c r="B68" s="252"/>
      <c r="C68" s="60"/>
      <c r="D68" s="60"/>
      <c r="E68" s="280"/>
      <c r="F68" s="60"/>
    </row>
    <row r="69" spans="1:7" ht="24" customHeight="1">
      <c r="A69" s="137"/>
      <c r="B69" s="137"/>
      <c r="C69" s="94"/>
      <c r="D69" s="94"/>
      <c r="E69" s="94"/>
      <c r="F69" s="94"/>
      <c r="G69" s="23"/>
    </row>
    <row r="70" spans="1:6" ht="28.5" customHeight="1">
      <c r="A70" s="60"/>
      <c r="B70" s="60"/>
      <c r="C70" s="60"/>
      <c r="D70" s="60"/>
      <c r="E70" s="60"/>
      <c r="F70" s="60"/>
    </row>
    <row r="71" ht="28.5" customHeight="1"/>
    <row r="72" ht="28.5" customHeight="1"/>
    <row r="73" ht="28.5" customHeight="1"/>
    <row r="74" ht="28.5" customHeight="1"/>
    <row r="75" ht="28.5" customHeight="1"/>
    <row r="76" ht="28.5" customHeight="1"/>
    <row r="77" ht="28.5" customHeight="1"/>
    <row r="78" ht="28.5" customHeight="1"/>
  </sheetData>
  <sheetProtection/>
  <mergeCells count="1">
    <mergeCell ref="A5:E5"/>
  </mergeCells>
  <printOptions horizontalCentered="1"/>
  <pageMargins left="0" right="0" top="0" bottom="0" header="0.5" footer="0.5"/>
  <pageSetup fitToHeight="1" fitToWidth="1" horizontalDpi="600" verticalDpi="600" orientation="portrait" paperSize="5" scale="98" r:id="rId1"/>
</worksheet>
</file>

<file path=xl/worksheets/sheet51.xml><?xml version="1.0" encoding="utf-8"?>
<worksheet xmlns="http://schemas.openxmlformats.org/spreadsheetml/2006/main" xmlns:r="http://schemas.openxmlformats.org/officeDocument/2006/relationships">
  <sheetPr codeName="Sheet47">
    <pageSetUpPr fitToPage="1"/>
  </sheetPr>
  <dimension ref="A1:N65"/>
  <sheetViews>
    <sheetView showGridLines="0" zoomScale="90" zoomScaleNormal="90" zoomScalePageLayoutView="0" workbookViewId="0" topLeftCell="A1">
      <selection activeCell="I10" sqref="I10"/>
    </sheetView>
  </sheetViews>
  <sheetFormatPr defaultColWidth="8.88671875" defaultRowHeight="15"/>
  <cols>
    <col min="1" max="1" width="31.77734375" style="0" customWidth="1"/>
    <col min="2" max="2" width="6.5546875" style="0" customWidth="1"/>
    <col min="3" max="3" width="12.3359375" style="0" customWidth="1"/>
    <col min="4" max="4" width="0.671875" style="0" customWidth="1"/>
    <col min="5" max="5" width="8.99609375" style="0" customWidth="1"/>
    <col min="6" max="6" width="0.671875" style="0" customWidth="1"/>
    <col min="7" max="7" width="11.77734375" style="0" customWidth="1"/>
    <col min="8" max="8" width="0.671875" style="0" customWidth="1"/>
    <col min="9" max="9" width="12.5546875" style="0" customWidth="1"/>
    <col min="10" max="10" width="0.671875" style="0" customWidth="1"/>
    <col min="11" max="12" width="11.77734375" style="0" customWidth="1"/>
  </cols>
  <sheetData>
    <row r="1" spans="1:13" ht="24" customHeight="1">
      <c r="A1" s="151" t="s">
        <v>35</v>
      </c>
      <c r="B1" s="151"/>
      <c r="C1" s="151"/>
      <c r="D1" s="151"/>
      <c r="E1" s="125"/>
      <c r="F1" s="125"/>
      <c r="G1" s="125"/>
      <c r="H1" s="94"/>
      <c r="I1" s="94"/>
      <c r="J1" s="62"/>
      <c r="K1" s="62"/>
      <c r="L1" s="60"/>
      <c r="M1" s="60"/>
    </row>
    <row r="2" spans="1:13" ht="24" customHeight="1">
      <c r="A2" s="285" t="s">
        <v>69</v>
      </c>
      <c r="B2" s="151"/>
      <c r="C2" s="151"/>
      <c r="D2" s="151"/>
      <c r="E2" s="125"/>
      <c r="F2" s="125"/>
      <c r="G2" s="125"/>
      <c r="H2" s="94"/>
      <c r="I2" s="94"/>
      <c r="J2" s="62"/>
      <c r="K2" s="62"/>
      <c r="L2" s="60"/>
      <c r="M2" s="60"/>
    </row>
    <row r="3" spans="1:13" ht="18.75" customHeight="1">
      <c r="A3" s="247" t="str">
        <f>+"YEAR - "&amp;+'sheet 1'!$BX$2</f>
        <v>YEAR - 2013</v>
      </c>
      <c r="B3" s="247"/>
      <c r="C3" s="105"/>
      <c r="D3" s="105"/>
      <c r="E3" s="154"/>
      <c r="F3" s="154"/>
      <c r="G3" s="154"/>
      <c r="H3" s="69"/>
      <c r="I3" s="69"/>
      <c r="J3" s="62"/>
      <c r="K3" s="62"/>
      <c r="L3" s="320"/>
      <c r="M3" s="60"/>
    </row>
    <row r="4" spans="1:11" ht="4.5" customHeight="1">
      <c r="A4" s="58"/>
      <c r="B4" s="58"/>
      <c r="C4" s="58"/>
      <c r="D4" s="58"/>
      <c r="E4" s="58"/>
      <c r="F4" s="58"/>
      <c r="G4" s="58"/>
      <c r="H4" s="58"/>
      <c r="I4" s="58"/>
      <c r="J4" s="60"/>
      <c r="K4" s="60"/>
    </row>
    <row r="5" spans="1:11" ht="15.75">
      <c r="A5" s="176"/>
      <c r="B5" s="176"/>
      <c r="C5" s="162"/>
      <c r="D5" s="162"/>
      <c r="E5" s="179"/>
      <c r="F5" s="89"/>
      <c r="G5" s="179"/>
      <c r="H5" s="89"/>
      <c r="I5" s="177"/>
      <c r="J5" s="60"/>
      <c r="K5" s="320"/>
    </row>
    <row r="6" spans="1:11" ht="15.75">
      <c r="A6" s="173"/>
      <c r="B6" s="173"/>
      <c r="C6" s="127"/>
      <c r="D6" s="127"/>
      <c r="E6" s="392"/>
      <c r="F6" s="72"/>
      <c r="G6" s="322" t="s">
        <v>364</v>
      </c>
      <c r="H6" s="72"/>
      <c r="I6" s="152" t="s">
        <v>365</v>
      </c>
      <c r="J6" s="60"/>
      <c r="K6" s="320"/>
    </row>
    <row r="7" spans="1:11" ht="4.5" customHeight="1">
      <c r="A7" s="127"/>
      <c r="B7" s="127"/>
      <c r="C7" s="127"/>
      <c r="D7" s="127"/>
      <c r="E7" s="392"/>
      <c r="F7" s="72"/>
      <c r="G7" s="140"/>
      <c r="H7" s="72"/>
      <c r="I7" s="321"/>
      <c r="J7" s="60"/>
      <c r="K7" s="155"/>
    </row>
    <row r="8" spans="1:11" ht="24.75" customHeight="1">
      <c r="A8" s="124" t="str">
        <f>+"Balance January 1, "&amp;+'sheet 1'!$BX$2</f>
        <v>Balance January 1, 2013</v>
      </c>
      <c r="B8" s="127"/>
      <c r="C8" s="292"/>
      <c r="D8" s="127"/>
      <c r="E8" s="347" t="s">
        <v>70</v>
      </c>
      <c r="F8" s="72"/>
      <c r="G8" s="337" t="s">
        <v>633</v>
      </c>
      <c r="H8" s="72"/>
      <c r="I8" s="753">
        <v>122311.88</v>
      </c>
      <c r="J8" s="60"/>
      <c r="K8" s="60"/>
    </row>
    <row r="9" spans="1:11" ht="24.75" customHeight="1">
      <c r="A9" s="124" t="s">
        <v>1104</v>
      </c>
      <c r="B9" s="124"/>
      <c r="C9" s="292"/>
      <c r="D9" s="124"/>
      <c r="E9" s="347"/>
      <c r="F9" s="122"/>
      <c r="G9" s="337" t="s">
        <v>633</v>
      </c>
      <c r="H9" s="72"/>
      <c r="I9" s="399">
        <v>30350</v>
      </c>
      <c r="J9" s="60"/>
      <c r="K9" s="118"/>
    </row>
    <row r="10" spans="1:11" ht="24.75" customHeight="1">
      <c r="A10" s="124" t="s">
        <v>71</v>
      </c>
      <c r="B10" s="146"/>
      <c r="C10" s="292"/>
      <c r="D10" s="146"/>
      <c r="E10" s="347"/>
      <c r="F10" s="122"/>
      <c r="G10" s="337" t="s">
        <v>633</v>
      </c>
      <c r="H10" s="72"/>
      <c r="I10" s="399"/>
      <c r="J10" s="60"/>
      <c r="K10" s="60"/>
    </row>
    <row r="11" spans="1:11" ht="24.75" customHeight="1" hidden="1">
      <c r="A11" s="492" t="s">
        <v>749</v>
      </c>
      <c r="B11" s="146"/>
      <c r="C11" s="292"/>
      <c r="D11" s="146"/>
      <c r="E11" s="393"/>
      <c r="F11" s="122"/>
      <c r="G11" s="396"/>
      <c r="H11" s="72"/>
      <c r="I11" s="399"/>
      <c r="J11" s="60"/>
      <c r="K11" s="60"/>
    </row>
    <row r="12" spans="1:11" ht="24.75" customHeight="1">
      <c r="A12" s="351"/>
      <c r="B12" s="182"/>
      <c r="C12" s="292"/>
      <c r="D12" s="146"/>
      <c r="E12" s="393"/>
      <c r="F12" s="122"/>
      <c r="G12" s="396"/>
      <c r="H12" s="72"/>
      <c r="I12" s="399"/>
      <c r="J12" s="60"/>
      <c r="K12" s="60"/>
    </row>
    <row r="13" spans="1:11" ht="24.75" customHeight="1">
      <c r="A13" s="124" t="s">
        <v>43</v>
      </c>
      <c r="B13" s="182"/>
      <c r="C13" s="292"/>
      <c r="D13" s="146"/>
      <c r="E13" s="347" t="s">
        <v>72</v>
      </c>
      <c r="F13" s="122"/>
      <c r="G13" s="396"/>
      <c r="H13" s="72"/>
      <c r="I13" s="175" t="s">
        <v>633</v>
      </c>
      <c r="J13" s="60"/>
      <c r="K13" s="60"/>
    </row>
    <row r="14" spans="1:12" ht="24.75" customHeight="1">
      <c r="A14" s="124" t="str">
        <f>+"Appropriated to "&amp;+'sheet 1'!$BX$2&amp;+" Budget Revenue"</f>
        <v>Appropriated to 2013 Budget Revenue</v>
      </c>
      <c r="B14" s="182"/>
      <c r="C14" s="292"/>
      <c r="D14" s="146"/>
      <c r="E14" s="347" t="s">
        <v>73</v>
      </c>
      <c r="F14" s="122"/>
      <c r="G14" s="396">
        <v>120000</v>
      </c>
      <c r="H14" s="72"/>
      <c r="I14" s="175" t="s">
        <v>633</v>
      </c>
      <c r="J14" s="60"/>
      <c r="K14" s="343">
        <f>SUM(G8:G14)</f>
        <v>120000</v>
      </c>
      <c r="L14" s="344">
        <f>SUM(I8:I14)</f>
        <v>152661.88</v>
      </c>
    </row>
    <row r="15" spans="1:12" ht="24.75" customHeight="1" thickBot="1">
      <c r="A15" s="124" t="str">
        <f>+"Balance December 31, "&amp;+'sheet 1'!$BX$2</f>
        <v>Balance December 31, 2013</v>
      </c>
      <c r="B15" s="146"/>
      <c r="C15" s="292"/>
      <c r="D15" s="146"/>
      <c r="E15" s="347" t="s">
        <v>74</v>
      </c>
      <c r="F15" s="147"/>
      <c r="G15" s="395">
        <f>L15</f>
        <v>32661.880000000005</v>
      </c>
      <c r="H15" s="111"/>
      <c r="I15" s="185" t="s">
        <v>633</v>
      </c>
      <c r="J15" s="60"/>
      <c r="K15" s="335"/>
      <c r="L15" s="336">
        <f>L14-K14</f>
        <v>32661.880000000005</v>
      </c>
    </row>
    <row r="16" spans="1:11" ht="24.75" customHeight="1">
      <c r="A16" s="184"/>
      <c r="B16" s="184"/>
      <c r="C16" s="273"/>
      <c r="D16" s="144"/>
      <c r="E16" s="391"/>
      <c r="F16" s="122"/>
      <c r="G16" s="397">
        <f>SUM(G8:G15)</f>
        <v>152661.88</v>
      </c>
      <c r="H16" s="89"/>
      <c r="I16" s="398">
        <f>SUM(I8:I15)</f>
        <v>152661.88</v>
      </c>
      <c r="J16" s="60"/>
      <c r="K16" s="60"/>
    </row>
    <row r="17" spans="1:11" ht="4.5" customHeight="1">
      <c r="A17" s="184"/>
      <c r="B17" s="184"/>
      <c r="C17" s="273"/>
      <c r="D17" s="144"/>
      <c r="E17" s="359"/>
      <c r="F17" s="122"/>
      <c r="G17" s="258"/>
      <c r="H17" s="72"/>
      <c r="I17" s="129"/>
      <c r="J17" s="60"/>
      <c r="K17" s="60"/>
    </row>
    <row r="18" spans="1:11" ht="24.75" customHeight="1">
      <c r="A18" s="132"/>
      <c r="B18" s="132"/>
      <c r="C18" s="132"/>
      <c r="D18" s="132"/>
      <c r="E18" s="132"/>
      <c r="F18" s="132"/>
      <c r="G18" s="394"/>
      <c r="H18" s="60"/>
      <c r="I18" s="118"/>
      <c r="J18" s="60"/>
      <c r="K18" s="60"/>
    </row>
    <row r="19" spans="1:11" ht="24.75" customHeight="1">
      <c r="A19" s="162"/>
      <c r="B19" s="162"/>
      <c r="C19" s="273"/>
      <c r="D19" s="144"/>
      <c r="E19" s="177"/>
      <c r="F19" s="123"/>
      <c r="G19" s="390"/>
      <c r="H19" s="60"/>
      <c r="I19" s="118"/>
      <c r="J19" s="60"/>
      <c r="K19" s="60"/>
    </row>
    <row r="20" spans="1:11" ht="24.75" customHeight="1">
      <c r="A20" s="285" t="s">
        <v>75</v>
      </c>
      <c r="B20" s="132"/>
      <c r="C20" s="137"/>
      <c r="D20" s="204"/>
      <c r="E20" s="164"/>
      <c r="F20" s="132"/>
      <c r="G20" s="394"/>
      <c r="H20" s="94"/>
      <c r="I20" s="94"/>
      <c r="J20" s="60"/>
      <c r="K20" s="60"/>
    </row>
    <row r="21" spans="1:11" ht="19.5" customHeight="1">
      <c r="A21" s="1033"/>
      <c r="B21" s="1033"/>
      <c r="C21" s="1033"/>
      <c r="D21" s="1033"/>
      <c r="E21" s="1033"/>
      <c r="F21" s="1033"/>
      <c r="G21" s="1033"/>
      <c r="H21" s="1033"/>
      <c r="I21" s="1033"/>
      <c r="J21" s="60"/>
      <c r="K21" s="60"/>
    </row>
    <row r="22" spans="1:11" ht="19.5" customHeight="1">
      <c r="A22" s="418" t="s">
        <v>85</v>
      </c>
      <c r="B22" s="416"/>
      <c r="C22" s="417"/>
      <c r="D22" s="379"/>
      <c r="E22" s="400"/>
      <c r="F22" s="418"/>
      <c r="G22" s="419"/>
      <c r="H22" s="60"/>
      <c r="I22" s="118"/>
      <c r="J22" s="60"/>
      <c r="K22" s="60"/>
    </row>
    <row r="23" spans="1:11" ht="19.5" customHeight="1">
      <c r="A23" s="420" t="s">
        <v>86</v>
      </c>
      <c r="B23" s="687"/>
      <c r="C23" s="421"/>
      <c r="D23" s="422"/>
      <c r="E23" s="423"/>
      <c r="F23" s="424"/>
      <c r="G23" s="424"/>
      <c r="H23" s="94"/>
      <c r="I23" s="94"/>
      <c r="J23" s="60"/>
      <c r="K23" s="60"/>
    </row>
    <row r="24" spans="1:11" ht="19.5" customHeight="1">
      <c r="A24" s="420" t="s">
        <v>91</v>
      </c>
      <c r="B24" s="425"/>
      <c r="C24" s="424"/>
      <c r="D24" s="424"/>
      <c r="E24" s="424"/>
      <c r="F24" s="424"/>
      <c r="G24" s="1"/>
      <c r="H24" s="62"/>
      <c r="I24" s="414"/>
      <c r="J24" s="60"/>
      <c r="K24" s="60"/>
    </row>
    <row r="25" spans="1:11" ht="19.5" customHeight="1">
      <c r="A25" s="420" t="str">
        <f>+"            Outstanding December 31, "&amp;+'sheet 1'!$BX$2</f>
        <v>            Outstanding December 31, 2013</v>
      </c>
      <c r="B25" s="424"/>
      <c r="C25" s="424"/>
      <c r="D25" s="424"/>
      <c r="E25" s="424"/>
      <c r="F25" s="424"/>
      <c r="G25" s="426" t="s">
        <v>92</v>
      </c>
      <c r="H25" s="94"/>
      <c r="I25" s="434"/>
      <c r="J25" s="60"/>
      <c r="K25" s="60"/>
    </row>
    <row r="26" spans="1:11" ht="19.5" customHeight="1">
      <c r="A26" s="418"/>
      <c r="B26" s="418"/>
      <c r="C26" s="418"/>
      <c r="D26" s="418"/>
      <c r="E26" s="418"/>
      <c r="F26" s="418"/>
      <c r="G26" s="426"/>
      <c r="H26" s="156"/>
      <c r="I26" s="156"/>
      <c r="J26" s="60"/>
      <c r="K26" s="60"/>
    </row>
    <row r="27" spans="1:11" ht="19.5" customHeight="1">
      <c r="A27" s="415" t="str">
        <f>+"2.  Amount of Cash in Special Trust Fund as of December 31, "&amp;+'sheet 1'!$BX$2&amp;+" (Note A)"</f>
        <v>2.  Amount of Cash in Special Trust Fund as of December 31, 2013 (Note A)</v>
      </c>
      <c r="B27" s="427"/>
      <c r="C27" s="428"/>
      <c r="D27" s="427"/>
      <c r="E27" s="428"/>
      <c r="F27" s="427"/>
      <c r="G27" s="426" t="s">
        <v>92</v>
      </c>
      <c r="H27" s="156"/>
      <c r="I27" s="433"/>
      <c r="J27" s="60"/>
      <c r="K27" s="60"/>
    </row>
    <row r="28" spans="1:11" ht="19.5" customHeight="1">
      <c r="A28" s="419"/>
      <c r="B28" s="427"/>
      <c r="C28" s="428"/>
      <c r="D28" s="427"/>
      <c r="E28" s="428"/>
      <c r="F28" s="427"/>
      <c r="G28" s="428"/>
      <c r="H28" s="156"/>
      <c r="I28" s="428"/>
      <c r="J28" s="60"/>
      <c r="K28" s="60"/>
    </row>
    <row r="29" spans="1:11" ht="19.5" customHeight="1">
      <c r="A29" s="429" t="s">
        <v>93</v>
      </c>
      <c r="B29" s="427"/>
      <c r="C29" s="937" t="s">
        <v>145</v>
      </c>
      <c r="D29" s="427"/>
      <c r="E29" s="428"/>
      <c r="F29" s="427"/>
      <c r="G29" s="426"/>
      <c r="H29" s="60"/>
      <c r="I29" s="428"/>
      <c r="J29" s="60"/>
      <c r="K29" s="60"/>
    </row>
    <row r="30" spans="1:11" ht="19.5" customHeight="1">
      <c r="A30" s="420" t="str">
        <f>+"            Maturing in "&amp;+'sheet 1'!$BX$1</f>
        <v>            Maturing in 2014</v>
      </c>
      <c r="B30" s="123"/>
      <c r="C30" s="431" t="s">
        <v>92</v>
      </c>
      <c r="D30" s="123"/>
      <c r="E30" s="435"/>
      <c r="F30" s="123"/>
      <c r="G30" s="419"/>
      <c r="H30" s="60"/>
      <c r="I30" s="428"/>
      <c r="J30" s="60"/>
      <c r="K30" s="60"/>
    </row>
    <row r="31" spans="1:11" ht="19.5" customHeight="1">
      <c r="A31" s="418"/>
      <c r="B31" s="123"/>
      <c r="C31" s="418"/>
      <c r="D31" s="123"/>
      <c r="E31" s="123"/>
      <c r="F31" s="123"/>
      <c r="G31" s="426"/>
      <c r="H31" s="60"/>
      <c r="I31" s="426"/>
      <c r="J31" s="60"/>
      <c r="K31" s="60"/>
    </row>
    <row r="32" spans="1:11" ht="19.5" customHeight="1">
      <c r="A32" s="415" t="s">
        <v>94</v>
      </c>
      <c r="B32" s="176"/>
      <c r="C32" s="417"/>
      <c r="D32" s="123"/>
      <c r="E32" s="585"/>
      <c r="F32" s="287"/>
      <c r="G32" s="584"/>
      <c r="H32" s="60"/>
      <c r="I32" s="584"/>
      <c r="J32" s="60"/>
      <c r="K32" s="60"/>
    </row>
    <row r="33" spans="1:11" ht="19.5" customHeight="1">
      <c r="A33" s="420" t="str">
        <f>+"            Covenant - "&amp;+'sheet 1'!$BX$1&amp;+" Requirement"</f>
        <v>            Covenant - 2014 Requirement</v>
      </c>
      <c r="B33" s="176"/>
      <c r="C33" s="431" t="s">
        <v>92</v>
      </c>
      <c r="D33" s="123"/>
      <c r="E33" s="432"/>
      <c r="F33" s="287"/>
      <c r="G33" s="584"/>
      <c r="H33" s="60"/>
      <c r="I33" s="584"/>
      <c r="J33" s="60"/>
      <c r="K33" s="60"/>
    </row>
    <row r="34" spans="1:11" ht="19.5" customHeight="1">
      <c r="A34" s="415"/>
      <c r="B34" s="176"/>
      <c r="C34" s="417"/>
      <c r="D34" s="123"/>
      <c r="E34" s="584"/>
      <c r="F34" s="287"/>
      <c r="G34" s="585"/>
      <c r="H34" s="60"/>
      <c r="I34" s="585"/>
      <c r="J34" s="60"/>
      <c r="K34" s="60"/>
    </row>
    <row r="35" spans="1:11" ht="19.5" customHeight="1">
      <c r="A35" s="415" t="s">
        <v>425</v>
      </c>
      <c r="B35" s="176"/>
      <c r="C35" s="431" t="s">
        <v>92</v>
      </c>
      <c r="D35" s="123"/>
      <c r="E35" s="434"/>
      <c r="F35" s="287"/>
      <c r="G35" s="585"/>
      <c r="H35" s="60"/>
      <c r="I35" s="585"/>
      <c r="J35" s="60"/>
      <c r="K35" s="60"/>
    </row>
    <row r="36" spans="1:11" ht="19.5" customHeight="1">
      <c r="A36" s="415"/>
      <c r="B36" s="176"/>
      <c r="C36" s="417"/>
      <c r="D36" s="123"/>
      <c r="E36" s="584"/>
      <c r="F36" s="287"/>
      <c r="G36" s="585"/>
      <c r="H36" s="60"/>
      <c r="I36" s="585"/>
      <c r="J36" s="60"/>
      <c r="K36" s="60"/>
    </row>
    <row r="37" spans="1:11" ht="19.5" customHeight="1">
      <c r="A37" s="415" t="s">
        <v>95</v>
      </c>
      <c r="B37" s="176"/>
      <c r="C37" s="431" t="s">
        <v>92</v>
      </c>
      <c r="D37" s="123"/>
      <c r="E37" s="384"/>
      <c r="F37" s="287"/>
      <c r="G37" s="585"/>
      <c r="H37" s="60"/>
      <c r="I37" s="585"/>
      <c r="J37" s="60"/>
      <c r="K37" s="60"/>
    </row>
    <row r="38" spans="1:11" ht="19.5" customHeight="1">
      <c r="A38" s="415"/>
      <c r="B38" s="176"/>
      <c r="C38" s="417"/>
      <c r="D38" s="123"/>
      <c r="E38" s="584"/>
      <c r="F38" s="287"/>
      <c r="G38" s="585"/>
      <c r="H38" s="60"/>
      <c r="I38" s="585"/>
      <c r="J38" s="60"/>
      <c r="K38" s="60"/>
    </row>
    <row r="39" spans="1:11" ht="19.5" customHeight="1">
      <c r="A39" s="415" t="s">
        <v>96</v>
      </c>
      <c r="B39" s="176"/>
      <c r="C39" s="417"/>
      <c r="D39" s="123"/>
      <c r="E39" s="584"/>
      <c r="F39" s="287"/>
      <c r="G39" s="426" t="s">
        <v>92</v>
      </c>
      <c r="H39" s="60"/>
      <c r="I39" s="432"/>
      <c r="J39" s="60"/>
      <c r="K39" s="60"/>
    </row>
    <row r="40" spans="1:11" ht="19.5" customHeight="1">
      <c r="A40" s="415"/>
      <c r="B40" s="176"/>
      <c r="C40" s="417"/>
      <c r="D40" s="123"/>
      <c r="E40" s="584"/>
      <c r="F40" s="287"/>
      <c r="G40" s="585"/>
      <c r="H40" s="60"/>
      <c r="I40" s="585"/>
      <c r="J40" s="60"/>
      <c r="K40" s="60"/>
    </row>
    <row r="41" spans="1:11" ht="19.5" customHeight="1">
      <c r="A41" s="415"/>
      <c r="B41" s="176"/>
      <c r="C41" s="410"/>
      <c r="D41" s="123"/>
      <c r="E41" s="584"/>
      <c r="F41" s="287"/>
      <c r="G41" s="585"/>
      <c r="H41" s="60"/>
      <c r="I41" s="326"/>
      <c r="J41" s="60"/>
      <c r="K41" s="60"/>
    </row>
    <row r="42" spans="1:11" ht="19.5" customHeight="1">
      <c r="A42" s="420" t="s">
        <v>97</v>
      </c>
      <c r="B42" s="176"/>
      <c r="C42" s="412"/>
      <c r="D42" s="123"/>
      <c r="E42" s="412"/>
      <c r="F42" s="287"/>
      <c r="G42" s="586"/>
      <c r="H42" s="60"/>
      <c r="I42" s="412"/>
      <c r="J42" s="60"/>
      <c r="K42" s="60"/>
    </row>
    <row r="43" spans="1:11" ht="19.5" customHeight="1">
      <c r="A43" s="430" t="s">
        <v>99</v>
      </c>
      <c r="B43" s="176"/>
      <c r="C43" s="273"/>
      <c r="D43" s="123"/>
      <c r="E43" s="177"/>
      <c r="F43" s="287"/>
      <c r="G43" s="326"/>
      <c r="H43" s="60"/>
      <c r="I43" s="326"/>
      <c r="J43" s="60"/>
      <c r="K43" s="60"/>
    </row>
    <row r="44" spans="1:11" ht="19.5" customHeight="1">
      <c r="A44" s="427" t="s">
        <v>106</v>
      </c>
      <c r="B44" s="176"/>
      <c r="C44" s="120"/>
      <c r="D44" s="123"/>
      <c r="E44" s="120"/>
      <c r="F44" s="287"/>
      <c r="G44" s="326"/>
      <c r="H44" s="60"/>
      <c r="I44" s="326"/>
      <c r="J44" s="60"/>
      <c r="K44" s="118"/>
    </row>
    <row r="45" spans="1:11" ht="19.5" customHeight="1">
      <c r="A45" s="427" t="str">
        <f>+"amount of Item 7 extended into the "&amp;+'sheet 1'!$BX$2&amp;+" appropriation column."</f>
        <v>amount of Item 7 extended into the 2013 appropriation column.</v>
      </c>
      <c r="B45" s="176"/>
      <c r="C45" s="120"/>
      <c r="D45" s="123"/>
      <c r="E45" s="120"/>
      <c r="F45" s="287"/>
      <c r="G45" s="326"/>
      <c r="H45" s="60"/>
      <c r="I45" s="326"/>
      <c r="J45" s="60"/>
      <c r="K45" s="118"/>
    </row>
    <row r="46" spans="1:11" ht="19.5" customHeight="1">
      <c r="A46" s="418"/>
      <c r="B46" s="176"/>
      <c r="C46" s="120"/>
      <c r="D46" s="123"/>
      <c r="E46" s="120"/>
      <c r="F46" s="287"/>
      <c r="G46" s="326"/>
      <c r="H46" s="60"/>
      <c r="I46" s="326"/>
      <c r="J46" s="60"/>
      <c r="K46" s="118"/>
    </row>
    <row r="47" spans="1:11" ht="19.5" customHeight="1">
      <c r="A47" s="418"/>
      <c r="B47" s="176"/>
      <c r="C47" s="120"/>
      <c r="D47" s="123"/>
      <c r="E47" s="120"/>
      <c r="F47" s="287"/>
      <c r="G47" s="326"/>
      <c r="H47" s="60"/>
      <c r="I47" s="326"/>
      <c r="J47" s="60"/>
      <c r="K47" s="118"/>
    </row>
    <row r="48" spans="1:11" ht="24.75" customHeight="1">
      <c r="A48" s="424" t="s">
        <v>107</v>
      </c>
      <c r="B48" s="132"/>
      <c r="C48" s="132"/>
      <c r="D48" s="132"/>
      <c r="E48" s="132"/>
      <c r="F48" s="132"/>
      <c r="G48" s="132"/>
      <c r="H48" s="94"/>
      <c r="I48" s="132"/>
      <c r="J48" s="60"/>
      <c r="K48" s="60"/>
    </row>
    <row r="49" spans="1:14" ht="24.75" customHeight="1">
      <c r="A49" s="123"/>
      <c r="B49" s="123"/>
      <c r="C49" s="123"/>
      <c r="D49" s="123"/>
      <c r="E49" s="123"/>
      <c r="F49" s="123"/>
      <c r="G49" s="156"/>
      <c r="H49" s="94"/>
      <c r="I49" s="156"/>
      <c r="J49" s="53"/>
      <c r="K49" s="53"/>
      <c r="L49" s="53"/>
      <c r="M49" s="53"/>
      <c r="N49" s="53"/>
    </row>
    <row r="50" spans="1:9" ht="24.75" customHeight="1">
      <c r="A50" s="176"/>
      <c r="B50" s="176"/>
      <c r="C50" s="273"/>
      <c r="D50" s="60"/>
      <c r="E50" s="274"/>
      <c r="F50" s="290"/>
      <c r="G50" s="177"/>
      <c r="H50" s="60"/>
      <c r="I50" s="177"/>
    </row>
    <row r="51" spans="1:9" ht="24.75" customHeight="1">
      <c r="A51" s="176"/>
      <c r="B51" s="176"/>
      <c r="C51" s="273"/>
      <c r="D51" s="60"/>
      <c r="E51" s="274"/>
      <c r="F51" s="290"/>
      <c r="G51" s="177"/>
      <c r="H51" s="60"/>
      <c r="I51" s="177"/>
    </row>
    <row r="52" spans="1:9" ht="24.75" customHeight="1">
      <c r="A52" s="176"/>
      <c r="B52" s="176"/>
      <c r="C52" s="273"/>
      <c r="D52" s="60"/>
      <c r="E52" s="177"/>
      <c r="F52" s="290"/>
      <c r="G52" s="274"/>
      <c r="H52" s="60"/>
      <c r="I52" s="274"/>
    </row>
    <row r="53" spans="1:9" ht="24.75" customHeight="1">
      <c r="A53" s="176"/>
      <c r="B53" s="176"/>
      <c r="C53" s="273"/>
      <c r="D53" s="60"/>
      <c r="E53" s="177"/>
      <c r="F53" s="290"/>
      <c r="G53" s="274"/>
      <c r="H53" s="60"/>
      <c r="I53" s="60"/>
    </row>
    <row r="54" spans="1:9" ht="24.75" customHeight="1">
      <c r="A54" s="176"/>
      <c r="B54" s="176"/>
      <c r="C54" s="273"/>
      <c r="D54" s="60"/>
      <c r="E54" s="177"/>
      <c r="F54" s="290"/>
      <c r="G54" s="274"/>
      <c r="H54" s="60"/>
      <c r="I54" s="60"/>
    </row>
    <row r="55" spans="1:9" ht="24.75" customHeight="1">
      <c r="A55" s="144"/>
      <c r="B55" s="144"/>
      <c r="C55" s="60"/>
      <c r="D55" s="60"/>
      <c r="E55" s="262"/>
      <c r="F55" s="157"/>
      <c r="G55" s="262"/>
      <c r="H55" s="60"/>
      <c r="I55" s="60"/>
    </row>
    <row r="56" spans="1:9" ht="4.5" customHeight="1">
      <c r="A56" s="60"/>
      <c r="B56" s="60"/>
      <c r="C56" s="60"/>
      <c r="D56" s="60"/>
      <c r="E56" s="157"/>
      <c r="F56" s="157"/>
      <c r="G56" s="157"/>
      <c r="H56" s="60"/>
      <c r="I56" s="60"/>
    </row>
    <row r="57" spans="1:9" ht="15" customHeight="1">
      <c r="A57" s="144"/>
      <c r="B57" s="144"/>
      <c r="C57" s="60"/>
      <c r="D57" s="60"/>
      <c r="E57" s="60"/>
      <c r="F57" s="60"/>
      <c r="G57" s="60"/>
      <c r="H57" s="60"/>
      <c r="I57" s="60"/>
    </row>
    <row r="58" spans="1:6" ht="15" customHeight="1">
      <c r="A58" s="252"/>
      <c r="B58" s="252"/>
      <c r="C58" s="60"/>
      <c r="D58" s="60"/>
      <c r="E58" s="327"/>
      <c r="F58" s="60"/>
    </row>
    <row r="59" spans="1:6" ht="15" customHeight="1">
      <c r="A59" s="252"/>
      <c r="B59" s="252"/>
      <c r="C59" s="60"/>
      <c r="D59" s="60"/>
      <c r="E59" s="328"/>
      <c r="F59" s="60"/>
    </row>
    <row r="60" spans="1:6" ht="15" customHeight="1">
      <c r="A60" s="60"/>
      <c r="B60" s="60"/>
      <c r="C60" s="60"/>
      <c r="D60" s="60"/>
      <c r="E60" s="60"/>
      <c r="F60" s="60"/>
    </row>
    <row r="61" spans="1:6" ht="15" customHeight="1">
      <c r="A61" s="252"/>
      <c r="B61" s="252"/>
      <c r="C61" s="60"/>
      <c r="D61" s="60"/>
      <c r="E61" s="280"/>
      <c r="F61" s="60"/>
    </row>
    <row r="62" spans="1:6" ht="15" customHeight="1">
      <c r="A62" s="329"/>
      <c r="B62" s="329"/>
      <c r="C62" s="60"/>
      <c r="D62" s="60"/>
      <c r="E62" s="60"/>
      <c r="F62" s="60"/>
    </row>
    <row r="63" spans="1:6" ht="15" customHeight="1">
      <c r="A63" s="252"/>
      <c r="B63" s="252"/>
      <c r="C63" s="60"/>
      <c r="D63" s="60"/>
      <c r="E63" s="280"/>
      <c r="F63" s="60"/>
    </row>
    <row r="64" spans="1:7" ht="24" customHeight="1">
      <c r="A64" s="137"/>
      <c r="B64" s="137"/>
      <c r="C64" s="94"/>
      <c r="D64" s="94"/>
      <c r="E64" s="94"/>
      <c r="F64" s="94"/>
      <c r="G64" s="23"/>
    </row>
    <row r="65" spans="1:6" ht="28.5" customHeight="1">
      <c r="A65" s="60"/>
      <c r="B65" s="60"/>
      <c r="C65" s="60"/>
      <c r="D65" s="60"/>
      <c r="E65" s="60"/>
      <c r="F65" s="60"/>
    </row>
    <row r="66" ht="28.5" customHeight="1"/>
    <row r="67" ht="28.5" customHeight="1"/>
    <row r="68" ht="28.5" customHeight="1"/>
    <row r="69" ht="28.5" customHeight="1"/>
    <row r="70" ht="28.5" customHeight="1"/>
    <row r="71" ht="28.5" customHeight="1"/>
    <row r="72" ht="28.5" customHeight="1"/>
    <row r="73" ht="28.5" customHeight="1"/>
  </sheetData>
  <sheetProtection/>
  <mergeCells count="1">
    <mergeCell ref="A21:I21"/>
  </mergeCells>
  <printOptions horizontalCentered="1" verticalCentered="1"/>
  <pageMargins left="0" right="0" top="0" bottom="0" header="0.5" footer="0.5"/>
  <pageSetup fitToHeight="1" fitToWidth="1" horizontalDpi="600" verticalDpi="600" orientation="portrait" paperSize="5" r:id="rId1"/>
</worksheet>
</file>

<file path=xl/worksheets/sheet52.xml><?xml version="1.0" encoding="utf-8"?>
<worksheet xmlns="http://schemas.openxmlformats.org/spreadsheetml/2006/main" xmlns:r="http://schemas.openxmlformats.org/officeDocument/2006/relationships">
  <sheetPr codeName="Sheet48"/>
  <dimension ref="A1:P69"/>
  <sheetViews>
    <sheetView showGridLines="0" zoomScalePageLayoutView="0" workbookViewId="0" topLeftCell="A7">
      <selection activeCell="G53" sqref="G53"/>
    </sheetView>
  </sheetViews>
  <sheetFormatPr defaultColWidth="8.88671875" defaultRowHeight="15"/>
  <cols>
    <col min="1" max="1" width="2.77734375" style="0" customWidth="1"/>
    <col min="2" max="2" width="4.77734375" style="0" customWidth="1"/>
    <col min="3" max="3" width="16.21484375" style="0" customWidth="1"/>
    <col min="4" max="4" width="11.77734375" style="0" customWidth="1"/>
    <col min="5" max="5" width="12.77734375" style="0" customWidth="1"/>
    <col min="6" max="6" width="0.671875" style="0" customWidth="1"/>
    <col min="7" max="7" width="14.5546875" style="0" bestFit="1" customWidth="1"/>
    <col min="8" max="8" width="0.671875" style="0" customWidth="1"/>
    <col min="9" max="9" width="14.5546875" style="0" bestFit="1" customWidth="1"/>
    <col min="10" max="10" width="3.3359375" style="0" customWidth="1"/>
    <col min="11" max="11" width="12.77734375" style="0" customWidth="1"/>
    <col min="12" max="12" width="0.671875" style="0" customWidth="1"/>
    <col min="13" max="13" width="14.21484375" style="0" customWidth="1"/>
  </cols>
  <sheetData>
    <row r="1" spans="2:10" ht="20.25">
      <c r="B1" s="167" t="s">
        <v>108</v>
      </c>
      <c r="C1" s="23"/>
      <c r="D1" s="23"/>
      <c r="E1" s="23"/>
      <c r="F1" s="23"/>
      <c r="G1" s="23"/>
      <c r="H1" s="23"/>
      <c r="I1" s="23"/>
      <c r="J1" s="23"/>
    </row>
    <row r="2" spans="2:10" ht="20.25">
      <c r="B2" s="167" t="s">
        <v>109</v>
      </c>
      <c r="C2" s="23"/>
      <c r="D2" s="23"/>
      <c r="E2" s="23"/>
      <c r="F2" s="23"/>
      <c r="G2" s="23"/>
      <c r="H2" s="23"/>
      <c r="I2" s="23"/>
      <c r="J2" s="23"/>
    </row>
    <row r="3" spans="2:10" ht="21" customHeight="1">
      <c r="B3" s="436" t="s">
        <v>110</v>
      </c>
      <c r="C3" s="23"/>
      <c r="D3" s="23"/>
      <c r="E3" s="23"/>
      <c r="F3" s="23"/>
      <c r="G3" s="23"/>
      <c r="H3" s="23"/>
      <c r="I3" s="23"/>
      <c r="J3" s="23"/>
    </row>
    <row r="4" spans="1:15" ht="18" customHeight="1">
      <c r="A4" s="60"/>
      <c r="B4" s="132" t="s">
        <v>111</v>
      </c>
      <c r="C4" s="151"/>
      <c r="D4" s="151"/>
      <c r="E4" s="151"/>
      <c r="F4" s="151"/>
      <c r="G4" s="125"/>
      <c r="H4" s="125"/>
      <c r="I4" s="125"/>
      <c r="J4" s="125"/>
      <c r="K4" s="62"/>
      <c r="L4" s="62"/>
      <c r="M4" s="62"/>
      <c r="N4" s="60"/>
      <c r="O4" s="60"/>
    </row>
    <row r="5" spans="1:15" ht="18" customHeight="1">
      <c r="A5" s="58"/>
      <c r="B5" s="136"/>
      <c r="C5" s="105"/>
      <c r="D5" s="105"/>
      <c r="E5" s="105"/>
      <c r="F5" s="105"/>
      <c r="G5" s="154"/>
      <c r="H5" s="154"/>
      <c r="I5" s="154"/>
      <c r="J5" s="154"/>
      <c r="K5" s="62"/>
      <c r="L5" s="62"/>
      <c r="M5" s="62"/>
      <c r="N5" s="60"/>
      <c r="O5" s="60"/>
    </row>
    <row r="6" spans="1:13" ht="4.5" customHeight="1">
      <c r="A6" s="58"/>
      <c r="B6" s="58"/>
      <c r="C6" s="58"/>
      <c r="D6" s="188"/>
      <c r="E6" s="188"/>
      <c r="F6" s="188"/>
      <c r="G6" s="58"/>
      <c r="H6" s="58"/>
      <c r="I6" s="58"/>
      <c r="J6" s="58"/>
      <c r="K6" s="60"/>
      <c r="L6" s="60"/>
      <c r="M6" s="60"/>
    </row>
    <row r="7" spans="1:13" ht="16.5" customHeight="1">
      <c r="A7" s="135" t="s">
        <v>112</v>
      </c>
      <c r="B7" s="437"/>
      <c r="C7" s="162"/>
      <c r="D7" s="120"/>
      <c r="E7" s="120"/>
      <c r="F7" s="120"/>
      <c r="G7" s="120"/>
      <c r="H7" s="120"/>
      <c r="I7" s="120"/>
      <c r="J7" s="120"/>
      <c r="K7" s="60"/>
      <c r="L7" s="60"/>
      <c r="M7" s="60"/>
    </row>
    <row r="8" spans="2:13" ht="16.5" customHeight="1">
      <c r="B8" s="176" t="str">
        <f>+"  1.  Total Tax Levy for the Year "&amp;+'sheet 1'!$BX$2&amp;+" was"</f>
        <v>  1.  Total Tax Levy for the Year 2013 was</v>
      </c>
      <c r="C8" s="162"/>
      <c r="D8" s="120"/>
      <c r="E8" s="120"/>
      <c r="F8" s="120"/>
      <c r="G8" s="696"/>
      <c r="H8" s="696"/>
      <c r="I8" s="697">
        <f>'Sheet 22'!E19</f>
        <v>28293119.2</v>
      </c>
      <c r="J8" s="120"/>
      <c r="K8" s="166"/>
      <c r="L8" s="60"/>
      <c r="M8" s="155"/>
    </row>
    <row r="9" spans="2:13" ht="16.5" customHeight="1">
      <c r="B9" s="176"/>
      <c r="C9" s="273"/>
      <c r="D9" s="277"/>
      <c r="E9" s="277"/>
      <c r="F9" s="277"/>
      <c r="G9" s="698"/>
      <c r="H9" s="698"/>
      <c r="I9" s="698"/>
      <c r="J9" s="277"/>
      <c r="K9" s="60"/>
      <c r="L9" s="60"/>
      <c r="M9" s="60"/>
    </row>
    <row r="10" spans="2:13" ht="16.5" customHeight="1">
      <c r="B10" s="176" t="str">
        <f>+"  2.  Amount of Item 1 Collected in "&amp;+'sheet 1'!$BX$2&amp;+" (*)"</f>
        <v>  2.  Amount of Item 1 Collected in 2013 (*)</v>
      </c>
      <c r="C10" s="123"/>
      <c r="D10" s="123"/>
      <c r="E10" s="123"/>
      <c r="F10" s="123"/>
      <c r="G10" s="699">
        <f>'Sheet 22'!D37</f>
        <v>27935391.759999998</v>
      </c>
      <c r="H10" s="700"/>
      <c r="I10" s="688"/>
      <c r="J10" s="123"/>
      <c r="K10" s="118"/>
      <c r="L10" s="60"/>
      <c r="M10" s="118"/>
    </row>
    <row r="11" spans="2:13" ht="16.5" customHeight="1">
      <c r="B11" s="144"/>
      <c r="C11" s="273"/>
      <c r="D11" s="438"/>
      <c r="E11" s="144"/>
      <c r="F11" s="144"/>
      <c r="G11" s="701"/>
      <c r="H11" s="701"/>
      <c r="I11" s="552"/>
      <c r="J11" s="401"/>
      <c r="K11" s="118"/>
      <c r="L11" s="60"/>
      <c r="M11" s="60"/>
    </row>
    <row r="12" spans="2:13" ht="16.5" customHeight="1">
      <c r="B12" s="404" t="s">
        <v>113</v>
      </c>
      <c r="C12" s="273"/>
      <c r="D12" s="144"/>
      <c r="E12" s="144"/>
      <c r="F12" s="144"/>
      <c r="G12" s="552"/>
      <c r="H12" s="552"/>
      <c r="I12" s="398">
        <f>I8*0.7</f>
        <v>19805183.439999998</v>
      </c>
      <c r="J12" s="123"/>
      <c r="K12" s="118"/>
      <c r="L12" s="60"/>
      <c r="M12" s="60"/>
    </row>
    <row r="13" spans="2:13" ht="16.5" customHeight="1">
      <c r="B13" s="144"/>
      <c r="C13" s="273"/>
      <c r="D13" s="144"/>
      <c r="E13" s="144"/>
      <c r="F13" s="144"/>
      <c r="G13" s="274"/>
      <c r="H13" s="274"/>
      <c r="I13" s="274"/>
      <c r="J13" s="123"/>
      <c r="K13" s="118"/>
      <c r="L13" s="60"/>
      <c r="M13" s="60"/>
    </row>
    <row r="14" spans="2:13" ht="16.5" customHeight="1">
      <c r="B14" s="123" t="s">
        <v>114</v>
      </c>
      <c r="C14" s="273"/>
      <c r="D14" s="438"/>
      <c r="E14" s="144"/>
      <c r="F14" s="144"/>
      <c r="G14" s="439"/>
      <c r="H14" s="439"/>
      <c r="I14" s="177"/>
      <c r="J14" s="401"/>
      <c r="K14" s="118"/>
      <c r="L14" s="60"/>
      <c r="M14" s="60"/>
    </row>
    <row r="15" spans="1:13" ht="16.5" customHeight="1">
      <c r="A15" s="58"/>
      <c r="B15" s="182"/>
      <c r="C15" s="292"/>
      <c r="D15" s="232"/>
      <c r="E15" s="146"/>
      <c r="F15" s="146"/>
      <c r="G15" s="282"/>
      <c r="H15" s="282"/>
      <c r="I15" s="259"/>
      <c r="J15" s="283"/>
      <c r="K15" s="118"/>
      <c r="L15" s="60"/>
      <c r="M15" s="60"/>
    </row>
    <row r="16" spans="1:13" ht="4.5" customHeight="1">
      <c r="A16" s="58"/>
      <c r="B16" s="182"/>
      <c r="C16" s="292"/>
      <c r="D16" s="232"/>
      <c r="E16" s="146"/>
      <c r="F16" s="146"/>
      <c r="G16" s="284"/>
      <c r="H16" s="284"/>
      <c r="I16" s="175"/>
      <c r="J16" s="283"/>
      <c r="K16" s="118"/>
      <c r="L16" s="60"/>
      <c r="M16" s="60"/>
    </row>
    <row r="17" spans="1:13" ht="16.5" customHeight="1">
      <c r="A17" s="135" t="s">
        <v>115</v>
      </c>
      <c r="B17" s="404"/>
      <c r="C17" s="273"/>
      <c r="D17" s="438"/>
      <c r="E17" s="144"/>
      <c r="F17" s="144"/>
      <c r="G17" s="439"/>
      <c r="H17" s="439"/>
      <c r="I17" s="177"/>
      <c r="J17" s="401"/>
      <c r="K17" s="118"/>
      <c r="L17" s="60"/>
      <c r="M17" s="60"/>
    </row>
    <row r="18" spans="2:13" ht="16.5" customHeight="1">
      <c r="B18" s="144" t="str">
        <f>+"   1. Did any maturities of bonded obligations or notes fall due during the year "&amp;+'sheet 1'!$BX$2&amp;+"?"</f>
        <v>   1. Did any maturities of bonded obligations or notes fall due during the year 2013?</v>
      </c>
      <c r="C18" s="273"/>
      <c r="D18" s="438"/>
      <c r="E18" s="144"/>
      <c r="F18" s="144"/>
      <c r="G18" s="439"/>
      <c r="H18" s="439"/>
      <c r="I18" s="177"/>
      <c r="J18" s="401"/>
      <c r="K18" s="118"/>
      <c r="L18" s="60"/>
      <c r="M18" s="60"/>
    </row>
    <row r="19" spans="2:13" ht="16.5" customHeight="1">
      <c r="B19" s="184"/>
      <c r="C19" s="273"/>
      <c r="D19" s="438"/>
      <c r="E19" s="144"/>
      <c r="F19" s="144"/>
      <c r="G19" s="439"/>
      <c r="H19" s="439"/>
      <c r="I19" s="177"/>
      <c r="J19" s="401"/>
      <c r="K19" s="118"/>
      <c r="L19" s="60"/>
      <c r="M19" s="60"/>
    </row>
    <row r="20" spans="2:13" ht="16.5" customHeight="1">
      <c r="B20" s="184"/>
      <c r="C20" s="187" t="s">
        <v>116</v>
      </c>
      <c r="D20" s="695" t="s">
        <v>952</v>
      </c>
      <c r="E20" s="144"/>
      <c r="F20" s="144"/>
      <c r="G20" s="439"/>
      <c r="H20" s="439"/>
      <c r="I20" s="177"/>
      <c r="J20" s="401"/>
      <c r="K20" s="118"/>
      <c r="L20" s="60"/>
      <c r="M20" s="60"/>
    </row>
    <row r="21" spans="2:13" ht="16.5" customHeight="1">
      <c r="B21" s="184"/>
      <c r="C21" s="273"/>
      <c r="D21" s="438"/>
      <c r="E21" s="144"/>
      <c r="F21" s="144"/>
      <c r="G21" s="439"/>
      <c r="H21" s="439"/>
      <c r="I21" s="177"/>
      <c r="J21" s="401"/>
      <c r="K21" s="118"/>
      <c r="L21" s="60"/>
      <c r="M21" s="60"/>
    </row>
    <row r="22" spans="2:13" ht="16.5" customHeight="1">
      <c r="B22" s="184" t="s">
        <v>117</v>
      </c>
      <c r="C22" s="273"/>
      <c r="D22" s="438"/>
      <c r="E22" s="144"/>
      <c r="F22" s="144"/>
      <c r="G22" s="390"/>
      <c r="H22" s="390"/>
      <c r="I22" s="274"/>
      <c r="J22" s="401"/>
      <c r="K22" s="118"/>
      <c r="L22" s="60"/>
      <c r="M22" s="60"/>
    </row>
    <row r="23" spans="2:13" ht="16.5" customHeight="1">
      <c r="B23" s="162"/>
      <c r="C23" s="187" t="str">
        <f>+"December 31, "&amp;+'sheet 1'!$BX$2&amp;+"?"</f>
        <v>December 31, 2013?</v>
      </c>
      <c r="D23" s="144"/>
      <c r="E23" s="144"/>
      <c r="F23" s="144"/>
      <c r="G23" s="177"/>
      <c r="H23" s="177"/>
      <c r="I23" s="177"/>
      <c r="J23" s="123"/>
      <c r="K23" s="118"/>
      <c r="L23" s="60"/>
      <c r="M23" s="60"/>
    </row>
    <row r="24" spans="2:13" ht="16.5" customHeight="1">
      <c r="B24" s="144"/>
      <c r="C24" s="144"/>
      <c r="D24" s="144"/>
      <c r="E24" s="144"/>
      <c r="F24" s="144"/>
      <c r="G24" s="266"/>
      <c r="H24" s="266"/>
      <c r="I24" s="266"/>
      <c r="J24" s="123"/>
      <c r="K24" s="118"/>
      <c r="L24" s="60"/>
      <c r="M24" s="60"/>
    </row>
    <row r="25" spans="2:13" ht="16.5" customHeight="1">
      <c r="B25" s="285"/>
      <c r="C25" s="413" t="s">
        <v>116</v>
      </c>
      <c r="D25" s="694" t="s">
        <v>952</v>
      </c>
      <c r="E25" s="413" t="s">
        <v>118</v>
      </c>
      <c r="F25" s="413"/>
      <c r="G25" s="413"/>
      <c r="H25" s="413"/>
      <c r="I25" s="413"/>
      <c r="J25" s="413"/>
      <c r="K25" s="62"/>
      <c r="L25" s="60"/>
      <c r="M25" s="60"/>
    </row>
    <row r="26" spans="2:13" ht="16.5" customHeight="1">
      <c r="B26" s="285"/>
      <c r="C26" s="132"/>
      <c r="D26" s="132"/>
      <c r="E26" s="132"/>
      <c r="F26" s="132"/>
      <c r="G26" s="132"/>
      <c r="H26" s="132"/>
      <c r="I26" s="132"/>
      <c r="J26" s="132"/>
      <c r="K26" s="94"/>
      <c r="L26" s="60"/>
      <c r="M26" s="60"/>
    </row>
    <row r="27" spans="2:13" ht="16.5" customHeight="1">
      <c r="B27" s="123"/>
      <c r="C27" s="123"/>
      <c r="D27" s="123"/>
      <c r="E27" s="123"/>
      <c r="F27" s="123"/>
      <c r="G27" s="123"/>
      <c r="H27" s="123"/>
      <c r="I27" s="123"/>
      <c r="J27" s="123"/>
      <c r="K27" s="118"/>
      <c r="L27" s="60"/>
      <c r="M27" s="60"/>
    </row>
    <row r="28" spans="2:13" ht="16.5" customHeight="1">
      <c r="B28" s="277"/>
      <c r="C28" s="123"/>
      <c r="D28" s="275"/>
      <c r="E28" s="132"/>
      <c r="F28" s="132"/>
      <c r="G28" s="275"/>
      <c r="H28" s="275"/>
      <c r="I28" s="132"/>
      <c r="J28" s="132"/>
      <c r="K28" s="118"/>
      <c r="L28" s="60"/>
      <c r="M28" s="60"/>
    </row>
    <row r="29" spans="2:13" ht="16.5" customHeight="1">
      <c r="B29" s="123"/>
      <c r="C29" s="123"/>
      <c r="D29" s="123"/>
      <c r="E29" s="123"/>
      <c r="F29" s="123"/>
      <c r="G29" s="123"/>
      <c r="H29" s="123"/>
      <c r="I29" s="123"/>
      <c r="J29" s="123"/>
      <c r="K29" s="118"/>
      <c r="L29" s="60"/>
      <c r="M29" s="60"/>
    </row>
    <row r="30" spans="1:13" ht="16.5" customHeight="1">
      <c r="A30" s="172" t="s">
        <v>119</v>
      </c>
      <c r="B30" s="150"/>
      <c r="C30" s="172"/>
      <c r="D30" s="136"/>
      <c r="E30" s="136"/>
      <c r="F30" s="136"/>
      <c r="G30" s="440"/>
      <c r="H30" s="440"/>
      <c r="I30" s="440"/>
      <c r="J30" s="441"/>
      <c r="K30" s="118"/>
      <c r="L30" s="60"/>
      <c r="M30" s="60"/>
    </row>
    <row r="31" spans="1:13" ht="4.5" customHeight="1">
      <c r="A31" s="58"/>
      <c r="B31" s="173"/>
      <c r="C31" s="292"/>
      <c r="D31" s="124"/>
      <c r="E31" s="124"/>
      <c r="F31" s="124"/>
      <c r="G31" s="260"/>
      <c r="H31" s="260"/>
      <c r="I31" s="260"/>
      <c r="J31" s="281"/>
      <c r="K31" s="118"/>
      <c r="L31" s="60"/>
      <c r="M31" s="60"/>
    </row>
    <row r="32" spans="1:13" ht="16.5" customHeight="1">
      <c r="A32" s="135" t="str">
        <f>+"C.       Does the appropriation required to be included in the "&amp;+'sheet 1'!$BX$1&amp;+" budget for the liquidation of all"</f>
        <v>C.       Does the appropriation required to be included in the 2014 budget for the liquidation of all</v>
      </c>
      <c r="B32" s="162"/>
      <c r="C32" s="273"/>
      <c r="D32" s="123"/>
      <c r="E32" s="123"/>
      <c r="F32" s="123"/>
      <c r="G32" s="177"/>
      <c r="H32" s="177"/>
      <c r="I32" s="177"/>
      <c r="J32" s="287"/>
      <c r="K32" s="118"/>
      <c r="L32" s="60"/>
      <c r="M32" s="60"/>
    </row>
    <row r="33" spans="1:13" ht="16.5" customHeight="1">
      <c r="A33" s="162" t="s">
        <v>120</v>
      </c>
      <c r="B33" s="176"/>
      <c r="C33" s="273"/>
      <c r="D33" s="123"/>
      <c r="E33" s="123"/>
      <c r="F33" s="123"/>
      <c r="G33" s="177"/>
      <c r="H33" s="177"/>
      <c r="I33" s="177"/>
      <c r="J33" s="287"/>
      <c r="K33" s="118"/>
      <c r="L33" s="60"/>
      <c r="M33" s="60"/>
    </row>
    <row r="34" spans="1:13" ht="16.5" customHeight="1">
      <c r="A34" s="162" t="s">
        <v>121</v>
      </c>
      <c r="B34" s="176"/>
      <c r="C34" s="273"/>
      <c r="D34" s="123"/>
      <c r="E34" s="123"/>
      <c r="F34" s="123"/>
      <c r="G34" s="342" t="s">
        <v>953</v>
      </c>
      <c r="H34" s="177"/>
      <c r="I34" s="177"/>
      <c r="J34" s="287"/>
      <c r="K34" s="118"/>
      <c r="L34" s="60"/>
      <c r="M34" s="60"/>
    </row>
    <row r="35" spans="1:13" ht="16.5" customHeight="1">
      <c r="A35" s="58"/>
      <c r="B35" s="124"/>
      <c r="C35" s="124"/>
      <c r="D35" s="124"/>
      <c r="E35" s="124"/>
      <c r="F35" s="124"/>
      <c r="G35" s="265"/>
      <c r="H35" s="265"/>
      <c r="I35" s="265"/>
      <c r="J35" s="124"/>
      <c r="K35" s="118"/>
      <c r="L35" s="60"/>
      <c r="M35" s="60"/>
    </row>
    <row r="36" spans="1:13" ht="4.5" customHeight="1">
      <c r="A36" s="58"/>
      <c r="B36" s="124"/>
      <c r="C36" s="124"/>
      <c r="D36" s="124"/>
      <c r="E36" s="124"/>
      <c r="F36" s="124"/>
      <c r="G36" s="255"/>
      <c r="H36" s="255"/>
      <c r="I36" s="255"/>
      <c r="J36" s="124"/>
      <c r="K36" s="118"/>
      <c r="L36" s="60"/>
      <c r="M36" s="60"/>
    </row>
    <row r="37" spans="1:13" ht="16.5" customHeight="1">
      <c r="A37" s="135" t="s">
        <v>122</v>
      </c>
      <c r="B37" s="285"/>
      <c r="C37" s="132"/>
      <c r="D37" s="132"/>
      <c r="E37" s="132"/>
      <c r="F37" s="132"/>
      <c r="G37" s="132"/>
      <c r="H37" s="132"/>
      <c r="I37" s="132"/>
      <c r="J37" s="132"/>
      <c r="K37" s="118"/>
      <c r="L37" s="60"/>
      <c r="M37" s="60"/>
    </row>
    <row r="38" spans="1:13" ht="16.5" customHeight="1">
      <c r="A38" s="60"/>
      <c r="B38" s="176" t="str">
        <f>+"  1.  Cash Deficit "&amp;+'sheet 1'!$BX$3</f>
        <v>  1.  Cash Deficit 2012</v>
      </c>
      <c r="C38" s="413"/>
      <c r="D38" s="413"/>
      <c r="E38" s="413"/>
      <c r="F38" s="413"/>
      <c r="G38" s="165" t="s">
        <v>92</v>
      </c>
      <c r="H38" s="165"/>
      <c r="I38" s="435" t="s">
        <v>465</v>
      </c>
      <c r="J38" s="413"/>
      <c r="K38" s="118"/>
      <c r="L38" s="60"/>
      <c r="M38" s="60"/>
    </row>
    <row r="39" spans="1:13" ht="16.5" customHeight="1">
      <c r="A39" s="60"/>
      <c r="B39" s="123"/>
      <c r="C39" s="123"/>
      <c r="D39" s="123"/>
      <c r="E39" s="123"/>
      <c r="F39" s="123"/>
      <c r="G39" s="123"/>
      <c r="H39" s="123"/>
      <c r="I39" s="693"/>
      <c r="J39" s="123"/>
      <c r="K39" s="118"/>
      <c r="L39" s="60"/>
      <c r="M39" s="118"/>
    </row>
    <row r="40" spans="1:13" ht="16.5" customHeight="1">
      <c r="A40" s="60"/>
      <c r="B40" s="176" t="str">
        <f>+"  2.  4% of "&amp;+'sheet 1'!$BX$3&amp;+" Tax Levy for all purposes:"</f>
        <v>  2.  4% of 2012 Tax Levy for all purposes:</v>
      </c>
      <c r="C40" s="275"/>
      <c r="D40" s="132"/>
      <c r="E40" s="123"/>
      <c r="F40" s="123"/>
      <c r="G40" s="277"/>
      <c r="H40" s="277"/>
      <c r="I40" s="688"/>
      <c r="J40" s="277"/>
      <c r="K40" s="118"/>
      <c r="L40" s="60"/>
      <c r="M40" s="60"/>
    </row>
    <row r="41" spans="1:16" ht="16.5" customHeight="1">
      <c r="A41" s="60"/>
      <c r="B41" s="123"/>
      <c r="C41" s="123"/>
      <c r="D41" s="123" t="s">
        <v>123</v>
      </c>
      <c r="E41" s="551"/>
      <c r="F41" s="401"/>
      <c r="G41" s="442" t="s">
        <v>124</v>
      </c>
      <c r="H41" s="442"/>
      <c r="I41" s="665">
        <f>E41*0.04</f>
        <v>0</v>
      </c>
      <c r="J41" s="123"/>
      <c r="K41" s="53"/>
      <c r="L41" s="53"/>
      <c r="M41" s="53"/>
      <c r="N41" s="53"/>
      <c r="O41" s="53"/>
      <c r="P41" s="53"/>
    </row>
    <row r="42" spans="1:10" ht="16.5" customHeight="1">
      <c r="A42" s="60"/>
      <c r="B42" s="176"/>
      <c r="C42" s="273"/>
      <c r="D42" s="60"/>
      <c r="E42" s="60"/>
      <c r="F42" s="60"/>
      <c r="G42" s="274"/>
      <c r="H42" s="274"/>
      <c r="I42" s="552"/>
      <c r="J42" s="401"/>
    </row>
    <row r="43" spans="1:10" ht="16.5" customHeight="1">
      <c r="A43" s="60"/>
      <c r="B43" s="176" t="str">
        <f>+"  3.  Cash Deficit "&amp;+'sheet 1'!$BX$2</f>
        <v>  3.  Cash Deficit 2013</v>
      </c>
      <c r="C43" s="273"/>
      <c r="D43" s="60"/>
      <c r="E43" s="60"/>
      <c r="F43" s="60"/>
      <c r="G43" s="165" t="s">
        <v>92</v>
      </c>
      <c r="H43" s="165"/>
      <c r="I43" s="546" t="s">
        <v>465</v>
      </c>
      <c r="J43" s="401"/>
    </row>
    <row r="44" spans="1:10" ht="16.5" customHeight="1">
      <c r="A44" s="60"/>
      <c r="B44" s="123"/>
      <c r="C44" s="273"/>
      <c r="D44" s="60"/>
      <c r="E44" s="60"/>
      <c r="F44" s="60"/>
      <c r="G44" s="177"/>
      <c r="H44" s="177"/>
      <c r="I44" s="177"/>
      <c r="J44" s="401"/>
    </row>
    <row r="45" spans="1:10" ht="16.5" customHeight="1">
      <c r="A45" s="60"/>
      <c r="B45" s="176" t="str">
        <f>+"  4.  4% of "&amp;+'sheet 1'!$BX$2&amp;+" Tax Levy for all purposes:"</f>
        <v>  4.  4% of 2013 Tax Levy for all purposes:</v>
      </c>
      <c r="C45" s="273"/>
      <c r="D45" s="60"/>
      <c r="E45" s="60"/>
      <c r="F45" s="60"/>
      <c r="G45" s="177"/>
      <c r="H45" s="177"/>
      <c r="I45" s="177"/>
      <c r="J45" s="401"/>
    </row>
    <row r="46" spans="1:10" ht="16.5" customHeight="1">
      <c r="A46" s="60"/>
      <c r="B46" s="176"/>
      <c r="C46" s="273"/>
      <c r="D46" s="123" t="s">
        <v>123</v>
      </c>
      <c r="E46" s="692"/>
      <c r="F46" s="448"/>
      <c r="G46" s="442" t="s">
        <v>124</v>
      </c>
      <c r="H46" s="442"/>
      <c r="I46" s="443">
        <f>E46*0.04</f>
        <v>0</v>
      </c>
      <c r="J46" s="401"/>
    </row>
    <row r="47" spans="1:10" ht="16.5" customHeight="1">
      <c r="A47" s="58"/>
      <c r="B47" s="146"/>
      <c r="C47" s="58"/>
      <c r="D47" s="58"/>
      <c r="E47" s="58"/>
      <c r="F47" s="58"/>
      <c r="G47" s="263"/>
      <c r="H47" s="263"/>
      <c r="I47" s="263"/>
      <c r="J47" s="186"/>
    </row>
    <row r="48" spans="1:10" ht="4.5" customHeight="1">
      <c r="A48" s="58"/>
      <c r="B48" s="146"/>
      <c r="C48" s="58"/>
      <c r="D48" s="58"/>
      <c r="E48" s="58"/>
      <c r="F48" s="58"/>
      <c r="G48" s="263"/>
      <c r="H48" s="263"/>
      <c r="I48" s="263"/>
      <c r="J48" s="186"/>
    </row>
    <row r="49" spans="1:10" ht="16.5" customHeight="1">
      <c r="A49" s="444" t="s">
        <v>125</v>
      </c>
      <c r="B49" s="144"/>
      <c r="C49" s="446" t="s">
        <v>126</v>
      </c>
      <c r="E49" s="447" t="str">
        <f>+'sheet 1'!$BX$3</f>
        <v>2012</v>
      </c>
      <c r="F49" s="447"/>
      <c r="G49" s="447" t="str">
        <f>+'sheet 1'!$BX$2</f>
        <v>2013</v>
      </c>
      <c r="H49" s="447"/>
      <c r="I49" s="277" t="s">
        <v>405</v>
      </c>
      <c r="J49" s="123"/>
    </row>
    <row r="50" spans="1:10" ht="16.5" customHeight="1">
      <c r="A50" s="276"/>
      <c r="B50" s="144"/>
      <c r="C50" s="276"/>
      <c r="D50" s="276"/>
      <c r="E50" s="276"/>
      <c r="F50" s="276"/>
      <c r="G50" s="264"/>
      <c r="H50" s="264"/>
      <c r="I50" s="264"/>
      <c r="J50" s="123"/>
    </row>
    <row r="51" spans="1:10" ht="16.5" customHeight="1">
      <c r="A51" s="276"/>
      <c r="B51" s="184"/>
      <c r="C51" s="176" t="s">
        <v>127</v>
      </c>
      <c r="D51" s="276"/>
      <c r="E51" s="551"/>
      <c r="F51" s="689"/>
      <c r="G51" s="551"/>
      <c r="H51" s="690"/>
      <c r="I51" s="543">
        <f>+E51+G51</f>
        <v>0</v>
      </c>
      <c r="J51" s="123"/>
    </row>
    <row r="52" spans="1:10" ht="16.5" customHeight="1">
      <c r="A52" s="276"/>
      <c r="B52" s="144"/>
      <c r="C52" s="276"/>
      <c r="D52" s="276"/>
      <c r="E52" s="691"/>
      <c r="F52" s="691"/>
      <c r="G52" s="690"/>
      <c r="H52" s="690"/>
      <c r="I52" s="690"/>
      <c r="J52" s="123"/>
    </row>
    <row r="53" spans="1:10" ht="16.5" customHeight="1">
      <c r="A53" s="276"/>
      <c r="B53" s="144"/>
      <c r="C53" s="176" t="s">
        <v>128</v>
      </c>
      <c r="D53" s="276"/>
      <c r="E53" s="551"/>
      <c r="F53" s="691"/>
      <c r="G53" s="551"/>
      <c r="H53" s="690"/>
      <c r="I53" s="543">
        <f>+E53+G53</f>
        <v>0</v>
      </c>
      <c r="J53" s="123"/>
    </row>
    <row r="54" spans="1:10" ht="16.5" customHeight="1">
      <c r="A54" s="276"/>
      <c r="B54" s="144"/>
      <c r="C54" s="276"/>
      <c r="D54" s="276"/>
      <c r="E54" s="691"/>
      <c r="F54" s="691"/>
      <c r="G54" s="690"/>
      <c r="H54" s="690"/>
      <c r="I54" s="690"/>
      <c r="J54" s="123"/>
    </row>
    <row r="55" spans="1:10" ht="16.5" customHeight="1">
      <c r="A55" s="276"/>
      <c r="B55" s="144"/>
      <c r="C55" s="162" t="s">
        <v>129</v>
      </c>
      <c r="D55" s="276"/>
      <c r="E55" s="551"/>
      <c r="F55" s="691"/>
      <c r="G55" s="551"/>
      <c r="H55" s="690"/>
      <c r="I55" s="543">
        <f>+E55+G55</f>
        <v>0</v>
      </c>
      <c r="J55" s="123"/>
    </row>
    <row r="56" spans="1:10" ht="16.5" customHeight="1">
      <c r="A56" s="276"/>
      <c r="B56" s="144"/>
      <c r="C56" s="276"/>
      <c r="D56" s="276"/>
      <c r="E56" s="691"/>
      <c r="F56" s="691"/>
      <c r="G56" s="690"/>
      <c r="H56" s="690"/>
      <c r="I56" s="690"/>
      <c r="J56" s="123"/>
    </row>
    <row r="57" spans="1:10" ht="16.5" customHeight="1">
      <c r="A57" s="276"/>
      <c r="B57" s="144"/>
      <c r="C57" s="176" t="s">
        <v>130</v>
      </c>
      <c r="D57" s="276"/>
      <c r="E57" s="691"/>
      <c r="F57" s="691"/>
      <c r="G57" s="690"/>
      <c r="H57" s="690"/>
      <c r="I57" s="690"/>
      <c r="J57" s="123"/>
    </row>
    <row r="58" spans="1:10" ht="16.5" customHeight="1">
      <c r="A58" s="276"/>
      <c r="B58" s="144"/>
      <c r="C58" s="276"/>
      <c r="D58" s="276"/>
      <c r="E58" s="551"/>
      <c r="F58" s="691"/>
      <c r="G58" s="551"/>
      <c r="H58" s="690"/>
      <c r="I58" s="543">
        <f>+E58+G58</f>
        <v>0</v>
      </c>
      <c r="J58" s="123"/>
    </row>
    <row r="59" spans="1:10" ht="16.5" customHeight="1">
      <c r="A59" s="191"/>
      <c r="B59" s="252"/>
      <c r="C59" s="276"/>
      <c r="D59" s="276"/>
      <c r="E59" s="276"/>
      <c r="F59" s="276"/>
      <c r="G59" s="327"/>
      <c r="H59" s="327"/>
      <c r="I59" s="327"/>
      <c r="J59" s="276"/>
    </row>
    <row r="60" spans="1:10" ht="16.5" customHeight="1">
      <c r="A60" s="191"/>
      <c r="B60" s="445" t="s">
        <v>131</v>
      </c>
      <c r="C60" s="22"/>
      <c r="D60" s="22"/>
      <c r="E60" s="22"/>
      <c r="F60" s="22"/>
      <c r="G60" s="22"/>
      <c r="H60" s="22"/>
      <c r="I60" s="22"/>
      <c r="J60" s="22"/>
    </row>
    <row r="61" spans="1:10" ht="15" customHeight="1">
      <c r="A61" s="191"/>
      <c r="B61" s="191"/>
      <c r="C61" s="191"/>
      <c r="D61" s="191"/>
      <c r="E61" s="191"/>
      <c r="F61" s="191"/>
      <c r="G61" s="191"/>
      <c r="H61" s="191"/>
      <c r="I61" s="191"/>
      <c r="J61" s="191"/>
    </row>
    <row r="62" spans="1:10" ht="15" customHeight="1">
      <c r="A62" s="191"/>
      <c r="B62" s="191"/>
      <c r="C62" s="191"/>
      <c r="D62" s="191"/>
      <c r="E62" s="191"/>
      <c r="F62" s="191"/>
      <c r="G62" s="191"/>
      <c r="H62" s="191"/>
      <c r="I62" s="191"/>
      <c r="J62" s="191"/>
    </row>
    <row r="63" spans="1:10" ht="15" customHeight="1">
      <c r="A63" s="191"/>
      <c r="B63" s="191"/>
      <c r="C63" s="191"/>
      <c r="D63" s="191"/>
      <c r="E63" s="191"/>
      <c r="F63" s="191"/>
      <c r="G63" s="191"/>
      <c r="H63" s="191"/>
      <c r="I63" s="191"/>
      <c r="J63" s="191"/>
    </row>
    <row r="64" spans="1:10" ht="15" customHeight="1">
      <c r="A64" s="191"/>
      <c r="B64" s="191"/>
      <c r="C64" s="191"/>
      <c r="D64" s="191"/>
      <c r="E64" s="191"/>
      <c r="F64" s="191"/>
      <c r="G64" s="191"/>
      <c r="H64" s="191"/>
      <c r="I64" s="191"/>
      <c r="J64" s="191"/>
    </row>
    <row r="65" spans="1:10" ht="28.5" customHeight="1">
      <c r="A65" s="191"/>
      <c r="B65" s="191"/>
      <c r="C65" s="191"/>
      <c r="D65" s="191"/>
      <c r="E65" s="191"/>
      <c r="F65" s="191"/>
      <c r="G65" s="191"/>
      <c r="H65" s="191"/>
      <c r="I65" s="191"/>
      <c r="J65" s="191"/>
    </row>
    <row r="66" spans="1:10" ht="28.5" customHeight="1">
      <c r="A66" s="191"/>
      <c r="B66" s="191"/>
      <c r="C66" s="191"/>
      <c r="D66" s="191"/>
      <c r="E66" s="191"/>
      <c r="F66" s="191"/>
      <c r="G66" s="191"/>
      <c r="H66" s="191"/>
      <c r="I66" s="191"/>
      <c r="J66" s="191"/>
    </row>
    <row r="67" spans="1:10" ht="28.5" customHeight="1">
      <c r="A67" s="191"/>
      <c r="B67" s="191"/>
      <c r="C67" s="191"/>
      <c r="D67" s="191"/>
      <c r="E67" s="191"/>
      <c r="F67" s="191"/>
      <c r="G67" s="191"/>
      <c r="H67" s="191"/>
      <c r="I67" s="191"/>
      <c r="J67" s="191"/>
    </row>
    <row r="68" spans="1:10" ht="28.5" customHeight="1">
      <c r="A68" s="191"/>
      <c r="B68" s="191"/>
      <c r="C68" s="191"/>
      <c r="D68" s="191"/>
      <c r="E68" s="191"/>
      <c r="F68" s="191"/>
      <c r="G68" s="191"/>
      <c r="H68" s="191"/>
      <c r="I68" s="191"/>
      <c r="J68" s="191"/>
    </row>
    <row r="69" spans="1:10" ht="28.5" customHeight="1">
      <c r="A69" s="191"/>
      <c r="B69" s="191"/>
      <c r="C69" s="191"/>
      <c r="D69" s="191"/>
      <c r="E69" s="191"/>
      <c r="F69" s="191"/>
      <c r="G69" s="191"/>
      <c r="H69" s="191"/>
      <c r="I69" s="191"/>
      <c r="J69" s="191"/>
    </row>
  </sheetData>
  <sheetProtection/>
  <printOptions horizontalCentered="1" verticalCentered="1"/>
  <pageMargins left="0" right="0" top="0" bottom="0" header="0.5" footer="0.5"/>
  <pageSetup horizontalDpi="600" verticalDpi="600" orientation="portrait" paperSize="5" scale="95" r:id="rId1"/>
</worksheet>
</file>

<file path=xl/worksheets/sheet6.xml><?xml version="1.0" encoding="utf-8"?>
<worksheet xmlns="http://schemas.openxmlformats.org/spreadsheetml/2006/main" xmlns:r="http://schemas.openxmlformats.org/officeDocument/2006/relationships">
  <sheetPr codeName="Sheet5" transitionEvaluation="1"/>
  <dimension ref="A1:IV63"/>
  <sheetViews>
    <sheetView zoomScale="87" zoomScaleNormal="87" zoomScalePageLayoutView="0" workbookViewId="0" topLeftCell="A28">
      <selection activeCell="AF51" sqref="AF51"/>
    </sheetView>
  </sheetViews>
  <sheetFormatPr defaultColWidth="9.77734375" defaultRowHeight="15"/>
  <cols>
    <col min="1" max="43" width="1.77734375" style="0" customWidth="1"/>
    <col min="44" max="44" width="2.77734375" style="0" customWidth="1"/>
    <col min="45" max="45" width="2.3359375" style="0" customWidth="1"/>
    <col min="46" max="46" width="1.77734375" style="0" customWidth="1"/>
    <col min="47" max="47" width="3.77734375" style="0" customWidth="1"/>
    <col min="48" max="179" width="1.77734375" style="0" customWidth="1"/>
  </cols>
  <sheetData>
    <row r="1" spans="1:84" ht="22.5">
      <c r="A1" s="2" t="s">
        <v>335</v>
      </c>
      <c r="B1" s="3"/>
      <c r="C1" s="14"/>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15"/>
      <c r="BW1" s="15"/>
      <c r="BX1" s="15"/>
      <c r="BY1" s="15"/>
      <c r="BZ1" s="15"/>
      <c r="CA1" s="15"/>
      <c r="CB1" s="15"/>
      <c r="CC1" s="15"/>
      <c r="CD1" s="15"/>
      <c r="CE1" s="15"/>
      <c r="CF1" s="15"/>
    </row>
    <row r="3" spans="1:84" ht="22.5">
      <c r="A3" s="2" t="s">
        <v>336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15"/>
      <c r="BW3" s="15"/>
      <c r="BX3" s="15"/>
      <c r="BY3" s="15"/>
      <c r="BZ3" s="15"/>
      <c r="CA3" s="15"/>
      <c r="CB3" s="15"/>
      <c r="CC3" s="15"/>
      <c r="CD3" s="15"/>
      <c r="CE3" s="15"/>
      <c r="CF3" s="15"/>
    </row>
    <row r="5" spans="1:3" ht="20.25">
      <c r="A5" s="1"/>
      <c r="B5" s="1"/>
      <c r="C5" s="98" t="s">
        <v>337</v>
      </c>
    </row>
    <row r="7" spans="1:7" ht="18.75">
      <c r="A7" s="1"/>
      <c r="B7" s="1"/>
      <c r="C7" s="1"/>
      <c r="D7" s="1"/>
      <c r="E7" s="1"/>
      <c r="F7" s="1"/>
      <c r="G7" s="74" t="s">
        <v>338</v>
      </c>
    </row>
    <row r="8" ht="9" customHeight="1"/>
    <row r="9" spans="1:256" ht="15" customHeight="1">
      <c r="A9" s="1"/>
      <c r="B9" s="1"/>
      <c r="C9" s="74" t="s">
        <v>339</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6:30" ht="18">
      <c r="P10" s="1017" t="s">
        <v>145</v>
      </c>
      <c r="Q10" s="1017"/>
      <c r="R10" s="1017"/>
      <c r="S10" s="1017"/>
      <c r="T10" s="1017"/>
      <c r="U10" s="1017"/>
      <c r="V10" s="1017"/>
      <c r="W10" s="1017"/>
      <c r="X10" s="1017"/>
      <c r="Y10" s="1017"/>
      <c r="Z10" s="1017"/>
      <c r="AA10" s="1017"/>
      <c r="AB10" s="1017"/>
      <c r="AC10" s="1017"/>
      <c r="AD10" s="1017"/>
    </row>
    <row r="12" spans="1:7" ht="18.75">
      <c r="A12" s="1"/>
      <c r="B12" s="1"/>
      <c r="C12" s="1"/>
      <c r="D12" s="1"/>
      <c r="E12" s="1"/>
      <c r="F12" s="1"/>
      <c r="G12" s="74" t="s">
        <v>340</v>
      </c>
    </row>
    <row r="13" spans="1:3" ht="18.75">
      <c r="A13" s="1"/>
      <c r="B13" s="1"/>
      <c r="C13" s="74" t="s">
        <v>341</v>
      </c>
    </row>
    <row r="14" spans="1:3" ht="18.75">
      <c r="A14" s="1"/>
      <c r="B14" s="1"/>
      <c r="C14" s="74" t="s">
        <v>342</v>
      </c>
    </row>
    <row r="15" ht="10.5" customHeight="1"/>
    <row r="16" spans="1:3" ht="20.25">
      <c r="A16" s="1"/>
      <c r="B16" s="1"/>
      <c r="C16" s="98" t="s">
        <v>343</v>
      </c>
    </row>
    <row r="18" spans="1:7" ht="17.25" customHeight="1">
      <c r="A18" s="1"/>
      <c r="B18" s="1"/>
      <c r="C18" s="1"/>
      <c r="D18" s="1"/>
      <c r="E18" s="1"/>
      <c r="F18" s="1"/>
      <c r="G18" s="74" t="s">
        <v>344</v>
      </c>
    </row>
    <row r="19" spans="1:80" ht="18.75">
      <c r="A19" s="1"/>
      <c r="B19" s="1"/>
      <c r="C19" s="74" t="s">
        <v>345</v>
      </c>
      <c r="D19" s="1"/>
      <c r="E19" s="1"/>
      <c r="F19" s="1"/>
      <c r="G19" s="1"/>
      <c r="H19" s="1"/>
      <c r="I19" s="1"/>
      <c r="J19" s="1"/>
      <c r="K19" s="1"/>
      <c r="L19" s="1"/>
      <c r="M19" s="1"/>
      <c r="N19" s="1"/>
      <c r="O19" s="1"/>
      <c r="P19" s="1"/>
      <c r="Q19" s="63"/>
      <c r="R19" s="63"/>
      <c r="S19" s="996"/>
      <c r="T19" s="996"/>
      <c r="U19" s="996"/>
      <c r="V19" s="996"/>
      <c r="W19" s="996"/>
      <c r="X19" s="996"/>
      <c r="Y19" s="996"/>
      <c r="Z19" s="996"/>
      <c r="AA19" s="996"/>
      <c r="AB19" s="996"/>
      <c r="AC19" s="996"/>
      <c r="AD19" s="997" t="s">
        <v>243</v>
      </c>
      <c r="AE19" s="997"/>
      <c r="AF19" s="992"/>
      <c r="AG19" s="992"/>
      <c r="AH19" s="992"/>
      <c r="AI19" s="992"/>
      <c r="AJ19" s="992"/>
      <c r="AK19" s="992"/>
      <c r="AL19" s="992"/>
      <c r="AM19" s="992"/>
      <c r="AN19" s="992"/>
      <c r="AO19" s="992"/>
      <c r="AP19" s="992"/>
      <c r="AQ19" s="992"/>
      <c r="AR19" s="992"/>
      <c r="AS19" s="63" t="s">
        <v>244</v>
      </c>
      <c r="AT19" s="63"/>
      <c r="AU19" s="63"/>
      <c r="AV19" s="63"/>
      <c r="AW19" s="63"/>
      <c r="AX19" s="63"/>
      <c r="AY19" s="63"/>
      <c r="AZ19" s="63"/>
      <c r="BA19" s="60"/>
      <c r="BB19" s="63"/>
      <c r="BC19" s="63"/>
      <c r="BD19" s="63"/>
      <c r="BE19" s="63"/>
      <c r="BF19" s="63"/>
      <c r="BG19" s="63"/>
      <c r="BH19" s="63"/>
      <c r="BI19" s="63"/>
      <c r="BJ19" s="63"/>
      <c r="BK19" s="63"/>
      <c r="BL19" s="63"/>
      <c r="BM19" s="63"/>
      <c r="BN19" s="63"/>
      <c r="BO19" s="63"/>
      <c r="BP19" s="63"/>
      <c r="BQ19" s="60"/>
      <c r="BR19" s="60"/>
      <c r="BS19" s="60"/>
      <c r="BT19" s="60"/>
      <c r="BU19" s="60"/>
      <c r="BV19" s="60"/>
      <c r="BW19" s="60"/>
      <c r="BX19" s="60"/>
      <c r="BY19" s="60"/>
      <c r="BZ19" s="60"/>
      <c r="CA19" s="60"/>
      <c r="CB19" s="60"/>
    </row>
    <row r="20" spans="1:21" ht="18.75">
      <c r="A20" s="1"/>
      <c r="B20" s="1"/>
      <c r="C20" s="74" t="s">
        <v>346</v>
      </c>
      <c r="D20" s="1"/>
      <c r="E20" s="1"/>
      <c r="F20" s="1"/>
      <c r="G20" s="1"/>
      <c r="H20" s="1018"/>
      <c r="I20" s="1018"/>
      <c r="J20" s="1018"/>
      <c r="K20" s="1018"/>
      <c r="L20" s="1018"/>
      <c r="M20" s="1018"/>
      <c r="N20" s="1018"/>
      <c r="O20" s="1018"/>
      <c r="P20" s="1018"/>
      <c r="Q20" s="1018"/>
      <c r="R20" s="1018"/>
      <c r="S20" s="1018"/>
      <c r="T20" s="1018"/>
      <c r="U20" s="74" t="str">
        <f>"during the year "&amp;+'sheet 1'!$BX$2&amp;+" and that sheets 40 to 68 are unnec-"</f>
        <v>during the year 2013 and that sheets 40 to 68 are unnec-</v>
      </c>
    </row>
    <row r="21" spans="1:3" ht="18.75">
      <c r="A21" s="1"/>
      <c r="B21" s="1"/>
      <c r="C21" s="74" t="s">
        <v>347</v>
      </c>
    </row>
    <row r="23" spans="1:84" ht="18.75">
      <c r="A23" s="85" t="s">
        <v>348</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15"/>
      <c r="BW23" s="15"/>
      <c r="BX23" s="15"/>
      <c r="BY23" s="15"/>
      <c r="BZ23" s="15"/>
      <c r="CA23" s="15"/>
      <c r="CB23" s="15"/>
      <c r="CC23" s="15"/>
      <c r="CD23" s="15"/>
      <c r="CE23" s="15"/>
      <c r="CF23" s="15"/>
    </row>
    <row r="25" spans="1:84" ht="18.75">
      <c r="A25" s="1"/>
      <c r="B25" s="1"/>
      <c r="C25" s="1"/>
      <c r="D25" s="1"/>
      <c r="E25" s="1"/>
      <c r="F25" s="1"/>
      <c r="G25" s="1"/>
      <c r="H25" s="1"/>
      <c r="I25" s="1"/>
      <c r="J25" s="1"/>
      <c r="K25" s="1"/>
      <c r="L25" s="1"/>
      <c r="M25" s="1"/>
      <c r="N25" s="1"/>
      <c r="O25" s="1"/>
      <c r="P25" s="1"/>
      <c r="Q25" s="1"/>
      <c r="R25" s="1"/>
      <c r="S25" s="1"/>
      <c r="T25" s="1"/>
      <c r="U25" s="1"/>
      <c r="V25" s="1"/>
      <c r="W25" s="74" t="s">
        <v>264</v>
      </c>
      <c r="X25" s="1"/>
      <c r="Y25" s="1"/>
      <c r="Z25" s="221"/>
      <c r="AA25" s="225"/>
      <c r="AB25" s="225"/>
      <c r="AC25" s="225"/>
      <c r="AD25" s="225"/>
      <c r="AE25" s="225"/>
      <c r="AF25" s="225"/>
      <c r="AG25" s="225"/>
      <c r="AH25" s="225"/>
      <c r="AI25" s="225"/>
      <c r="AJ25" s="225"/>
      <c r="AK25" s="225"/>
      <c r="AL25" s="225"/>
      <c r="AM25" s="225"/>
      <c r="AN25" s="225"/>
      <c r="AO25" s="225"/>
      <c r="AP25" s="225"/>
      <c r="AQ25" s="225"/>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0"/>
      <c r="BY25" s="60"/>
      <c r="BZ25" s="60"/>
      <c r="CA25" s="60"/>
      <c r="CB25" s="60"/>
      <c r="CC25" s="60"/>
      <c r="CD25" s="60"/>
      <c r="CE25" s="60"/>
      <c r="CF25" s="60"/>
    </row>
    <row r="26" spans="26:84" ht="18" customHeight="1">
      <c r="Z26" s="635"/>
      <c r="AA26" s="634"/>
      <c r="AB26" s="223"/>
      <c r="AC26" s="223"/>
      <c r="AD26" s="223"/>
      <c r="AE26" s="223"/>
      <c r="AF26" s="223"/>
      <c r="AG26" s="223"/>
      <c r="AH26" s="223"/>
      <c r="AI26" s="223"/>
      <c r="AJ26" s="223"/>
      <c r="AK26" s="223"/>
      <c r="AL26" s="223"/>
      <c r="AM26" s="223"/>
      <c r="AN26" s="223"/>
      <c r="AO26" s="223"/>
      <c r="AP26" s="223"/>
      <c r="AQ26" s="223"/>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row>
    <row r="27" spans="1:84" ht="18.75">
      <c r="A27" s="1"/>
      <c r="B27" s="1"/>
      <c r="C27" s="1"/>
      <c r="D27" s="1"/>
      <c r="E27" s="1"/>
      <c r="F27" s="1"/>
      <c r="G27" s="1"/>
      <c r="H27" s="1"/>
      <c r="I27" s="1"/>
      <c r="J27" s="1"/>
      <c r="K27" s="1"/>
      <c r="L27" s="1"/>
      <c r="M27" s="1"/>
      <c r="N27" s="1"/>
      <c r="O27" s="1"/>
      <c r="P27" s="1"/>
      <c r="Q27" s="1"/>
      <c r="R27" s="1"/>
      <c r="S27" s="1"/>
      <c r="T27" s="1"/>
      <c r="U27" s="1"/>
      <c r="V27" s="1"/>
      <c r="W27" s="74" t="s">
        <v>265</v>
      </c>
      <c r="X27" s="1"/>
      <c r="Y27" s="1"/>
      <c r="Z27" s="221"/>
      <c r="AA27" s="225"/>
      <c r="AB27" s="225"/>
      <c r="AC27" s="225"/>
      <c r="AD27" s="225"/>
      <c r="AE27" s="225"/>
      <c r="AF27" s="225"/>
      <c r="AG27" s="225"/>
      <c r="AH27" s="225"/>
      <c r="AI27" s="225"/>
      <c r="AJ27" s="225"/>
      <c r="AK27" s="225"/>
      <c r="AL27" s="225"/>
      <c r="AM27" s="225"/>
      <c r="AN27" s="225"/>
      <c r="AO27" s="225"/>
      <c r="AP27" s="225"/>
      <c r="AQ27" s="225"/>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0"/>
      <c r="BY27" s="60"/>
      <c r="BZ27" s="60"/>
      <c r="CA27" s="60"/>
      <c r="CB27" s="60"/>
      <c r="CC27" s="60"/>
      <c r="CD27" s="60"/>
      <c r="CE27" s="60"/>
      <c r="CF27" s="60"/>
    </row>
    <row r="28" spans="44:84" ht="15">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row>
    <row r="29" spans="1:73" ht="18.75">
      <c r="A29" s="51"/>
      <c r="B29" s="52"/>
      <c r="C29" s="52"/>
      <c r="D29" s="51" t="s">
        <v>349</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row>
    <row r="30" spans="1:3" ht="18.75">
      <c r="A30" s="1"/>
      <c r="B30" s="1"/>
      <c r="C30" s="74" t="s">
        <v>350</v>
      </c>
    </row>
    <row r="31" ht="12.75" customHeight="1"/>
    <row r="32" ht="12.75" customHeight="1"/>
    <row r="33" spans="1:3" ht="18.75">
      <c r="A33" s="1"/>
      <c r="B33" s="1"/>
      <c r="C33" s="74" t="s">
        <v>351</v>
      </c>
    </row>
    <row r="35" spans="1:7" ht="18.75">
      <c r="A35" s="1"/>
      <c r="B35" s="1"/>
      <c r="C35" s="1"/>
      <c r="D35" s="1"/>
      <c r="E35" s="1"/>
      <c r="F35" s="1"/>
      <c r="G35" s="74" t="s">
        <v>352</v>
      </c>
    </row>
    <row r="36" spans="1:3" ht="18.75">
      <c r="A36" s="1"/>
      <c r="B36" s="1"/>
      <c r="C36" s="74" t="s">
        <v>353</v>
      </c>
    </row>
    <row r="37" spans="1:3" ht="12.75" customHeight="1">
      <c r="A37" s="1"/>
      <c r="B37" s="1"/>
      <c r="C37" s="74"/>
    </row>
    <row r="38" spans="1:83" ht="15">
      <c r="A38" s="5"/>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0"/>
      <c r="BW38" s="60"/>
      <c r="BX38" s="60"/>
      <c r="BY38" s="60"/>
      <c r="BZ38" s="60"/>
      <c r="CA38" s="60"/>
      <c r="CB38" s="60"/>
      <c r="CC38" s="60"/>
      <c r="CD38" s="60"/>
      <c r="CE38" s="60"/>
    </row>
    <row r="39" spans="1:83" ht="1.5" customHeight="1">
      <c r="A39" s="1"/>
      <c r="B39" s="1"/>
      <c r="C39" s="1"/>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0"/>
      <c r="BU39" s="60"/>
      <c r="BV39" s="60"/>
      <c r="BW39" s="60"/>
      <c r="BX39" s="60"/>
      <c r="BY39" s="60"/>
      <c r="BZ39" s="60"/>
      <c r="CA39" s="60"/>
      <c r="CB39" s="60"/>
      <c r="CC39" s="60"/>
      <c r="CD39" s="60"/>
      <c r="CE39" s="60"/>
    </row>
    <row r="40" spans="1:84" ht="3.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63"/>
      <c r="BW40" s="63"/>
      <c r="BX40" s="63"/>
      <c r="BY40" s="63"/>
      <c r="BZ40" s="63"/>
      <c r="CA40" s="63"/>
      <c r="CB40" s="63"/>
      <c r="CC40" s="63"/>
      <c r="CD40" s="63"/>
      <c r="CE40" s="63"/>
      <c r="CF40" s="1"/>
    </row>
    <row r="41" spans="1:83" ht="1.5" customHeight="1">
      <c r="A41" s="1"/>
      <c r="B41" s="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0"/>
      <c r="BW41" s="60"/>
      <c r="BX41" s="60"/>
      <c r="BY41" s="60"/>
      <c r="BZ41" s="60"/>
      <c r="CA41" s="60"/>
      <c r="CB41" s="60"/>
      <c r="CC41" s="60"/>
      <c r="CD41" s="60"/>
      <c r="CE41" s="60"/>
    </row>
    <row r="42" spans="1:83" ht="15">
      <c r="A42" s="20"/>
      <c r="B42" s="20"/>
      <c r="C42" s="2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row>
    <row r="43" spans="1:83" ht="13.5" customHeight="1">
      <c r="A43" s="63"/>
      <c r="B43" s="63"/>
      <c r="C43" s="63"/>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row>
    <row r="44" spans="1:2" ht="18.75">
      <c r="A44" s="1"/>
      <c r="B44" s="17" t="str">
        <f>"MUNICIPAL CERTIFICATION OF TAXABLE PROPERTY AS OF OCTOBER 1, "&amp;+'sheet 1'!$BX$2</f>
        <v>MUNICIPAL CERTIFICATION OF TAXABLE PROPERTY AS OF OCTOBER 1, 2013</v>
      </c>
    </row>
    <row r="45" ht="12.75" customHeight="1"/>
    <row r="46" ht="13.5" customHeight="1"/>
    <row r="47" spans="1:6" ht="18.75">
      <c r="A47" s="1"/>
      <c r="B47" s="1"/>
      <c r="C47" s="1"/>
      <c r="D47" s="1"/>
      <c r="E47" s="1"/>
      <c r="F47" s="74" t="s">
        <v>354</v>
      </c>
    </row>
    <row r="48" spans="1:3" ht="18.75">
      <c r="A48" s="1"/>
      <c r="B48" s="1"/>
      <c r="C48" s="74" t="str">
        <f>"the tax year "&amp;+'sheet 1'!$BX$1&amp;+" and filed with the County Board of Taxation on January 10, "&amp;+'sheet 1'!$BX$1&amp;+" in accordance"</f>
        <v>the tax year 2014 and filed with the County Board of Taxation on January 10, 2014 in accordance</v>
      </c>
    </row>
    <row r="49" spans="1:100" ht="18.75">
      <c r="A49" s="1"/>
      <c r="B49" s="1"/>
      <c r="C49" s="74" t="s">
        <v>1055</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939" t="s">
        <v>92</v>
      </c>
      <c r="AF49" s="1016">
        <v>1188699800</v>
      </c>
      <c r="AG49" s="1016"/>
      <c r="AH49" s="1016"/>
      <c r="AI49" s="1016"/>
      <c r="AJ49" s="1016"/>
      <c r="AK49" s="1016"/>
      <c r="AL49" s="1016"/>
      <c r="AM49" s="1016"/>
      <c r="AN49" s="1016"/>
      <c r="AO49" s="1016"/>
      <c r="AP49" s="1016"/>
      <c r="AQ49" s="938"/>
      <c r="AR49" s="938"/>
      <c r="AS49" s="63" t="s">
        <v>355</v>
      </c>
      <c r="AT49" s="63"/>
      <c r="AU49" s="63"/>
      <c r="AV49" s="63"/>
      <c r="AW49" s="63"/>
      <c r="AX49" s="63"/>
      <c r="AY49" s="63"/>
      <c r="AZ49" s="63"/>
      <c r="BA49" s="63"/>
      <c r="BB49" s="63"/>
      <c r="BC49" s="60"/>
      <c r="BD49" s="63"/>
      <c r="BE49" s="63"/>
      <c r="BF49" s="63"/>
      <c r="BG49" s="63"/>
      <c r="BH49" s="63"/>
      <c r="BI49" s="63"/>
      <c r="BJ49" s="63"/>
      <c r="BK49" s="63"/>
      <c r="BL49" s="63"/>
      <c r="BM49" s="63"/>
      <c r="BN49" s="63"/>
      <c r="BO49" s="63"/>
      <c r="BP49" s="63"/>
      <c r="BQ49" s="63"/>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row>
    <row r="50" ht="11.25" customHeight="1"/>
    <row r="51" ht="9.75" customHeight="1"/>
    <row r="52" ht="8.25" customHeight="1"/>
    <row r="53" spans="1:52" ht="15">
      <c r="A53" s="1"/>
      <c r="B53" s="1"/>
      <c r="C53" s="1"/>
      <c r="D53" s="1"/>
      <c r="E53" s="1"/>
      <c r="F53" s="1"/>
      <c r="G53" s="1"/>
      <c r="H53" s="1"/>
      <c r="I53" s="1"/>
      <c r="J53" s="1"/>
      <c r="K53" s="1"/>
      <c r="L53" s="1"/>
      <c r="M53" s="1"/>
      <c r="N53" s="1"/>
      <c r="O53" s="1"/>
      <c r="P53" s="1"/>
      <c r="Q53" s="1"/>
      <c r="R53" s="1"/>
      <c r="S53" s="1"/>
      <c r="T53" s="1"/>
      <c r="U53" s="1"/>
      <c r="V53" s="1"/>
      <c r="W53" s="1"/>
      <c r="X53" s="1"/>
      <c r="Y53" s="1"/>
      <c r="Z53" s="1"/>
      <c r="AA53" s="225"/>
      <c r="AB53" s="225"/>
      <c r="AC53" s="225"/>
      <c r="AD53" s="225"/>
      <c r="AE53" s="225"/>
      <c r="AF53" s="225"/>
      <c r="AG53" s="225"/>
      <c r="AH53" s="225"/>
      <c r="AI53" s="225"/>
      <c r="AJ53" s="225"/>
      <c r="AK53" s="225"/>
      <c r="AL53" s="225"/>
      <c r="AM53" s="225"/>
      <c r="AN53" s="225"/>
      <c r="AO53" s="225"/>
      <c r="AP53" s="225"/>
      <c r="AQ53" s="63"/>
      <c r="AR53" s="63"/>
      <c r="AS53" s="63"/>
      <c r="AT53" s="63"/>
      <c r="AU53" s="63"/>
      <c r="AV53" s="63"/>
      <c r="AW53" s="63"/>
      <c r="AX53" s="63"/>
      <c r="AY53" s="63"/>
      <c r="AZ53" s="63"/>
    </row>
    <row r="54" spans="27:52" ht="15.75">
      <c r="AA54" s="18" t="s">
        <v>356</v>
      </c>
      <c r="AB54" s="23"/>
      <c r="AC54" s="23"/>
      <c r="AD54" s="23"/>
      <c r="AE54" s="23"/>
      <c r="AF54" s="23"/>
      <c r="AG54" s="23"/>
      <c r="AH54" s="23"/>
      <c r="AI54" s="23"/>
      <c r="AJ54" s="23"/>
      <c r="AK54" s="23"/>
      <c r="AL54" s="23"/>
      <c r="AM54" s="23"/>
      <c r="AN54" s="23"/>
      <c r="AO54" s="23"/>
      <c r="AP54" s="23"/>
      <c r="AQ54" s="60"/>
      <c r="AR54" s="60"/>
      <c r="AS54" s="60"/>
      <c r="AT54" s="60"/>
      <c r="AU54" s="60"/>
      <c r="AV54" s="60"/>
      <c r="AW54" s="60"/>
      <c r="AX54" s="60"/>
      <c r="AY54" s="60"/>
      <c r="AZ54" s="60"/>
    </row>
    <row r="55" spans="1:70" ht="15">
      <c r="A55" s="1"/>
      <c r="B55" s="1"/>
      <c r="C55" s="1"/>
      <c r="D55" s="1"/>
      <c r="E55" s="1"/>
      <c r="F55" s="1"/>
      <c r="G55" s="1"/>
      <c r="H55" s="1"/>
      <c r="I55" s="1"/>
      <c r="J55" s="1"/>
      <c r="K55" s="1"/>
      <c r="L55" s="1"/>
      <c r="M55" s="1"/>
      <c r="N55" s="1"/>
      <c r="O55" s="1"/>
      <c r="P55" s="1"/>
      <c r="Q55" s="1"/>
      <c r="R55" s="1"/>
      <c r="S55" s="1"/>
      <c r="T55" s="1"/>
      <c r="U55" s="1"/>
      <c r="V55" s="1"/>
      <c r="W55" s="1"/>
      <c r="X55" s="1"/>
      <c r="Y55" s="1"/>
      <c r="Z55" s="1"/>
      <c r="AQ55" s="60"/>
      <c r="AR55" s="60"/>
      <c r="AS55" s="60"/>
      <c r="AT55" s="60"/>
      <c r="AU55" s="60"/>
      <c r="AV55" s="60"/>
      <c r="AW55" s="60"/>
      <c r="AX55" s="60"/>
      <c r="AY55" s="60"/>
      <c r="AZ55" s="60"/>
      <c r="BA55" s="63"/>
      <c r="BB55" s="63"/>
      <c r="BC55" s="63"/>
      <c r="BD55" s="63"/>
      <c r="BE55" s="63"/>
      <c r="BF55" s="63"/>
      <c r="BG55" s="63"/>
      <c r="BH55" s="63"/>
      <c r="BI55" s="63"/>
      <c r="BJ55" s="63"/>
      <c r="BK55" s="63"/>
      <c r="BL55" s="63"/>
      <c r="BM55" s="63"/>
      <c r="BN55" s="63"/>
      <c r="BO55" s="63"/>
      <c r="BP55" s="63"/>
      <c r="BQ55" s="60"/>
      <c r="BR55" s="60"/>
    </row>
    <row r="56" spans="1:70" ht="15">
      <c r="A56" s="1"/>
      <c r="B56" s="1"/>
      <c r="C56" s="1"/>
      <c r="D56" s="1"/>
      <c r="E56" s="1"/>
      <c r="F56" s="1"/>
      <c r="G56" s="1"/>
      <c r="H56" s="1"/>
      <c r="I56" s="1"/>
      <c r="J56" s="1"/>
      <c r="K56" s="1"/>
      <c r="L56" s="1"/>
      <c r="M56" s="1"/>
      <c r="N56" s="1"/>
      <c r="O56" s="1"/>
      <c r="P56" s="1"/>
      <c r="Q56" s="1"/>
      <c r="R56" s="1"/>
      <c r="S56" s="1"/>
      <c r="T56" s="1"/>
      <c r="U56" s="1"/>
      <c r="V56" s="1"/>
      <c r="W56" s="1"/>
      <c r="X56" s="1"/>
      <c r="Y56" s="1"/>
      <c r="Z56" s="1"/>
      <c r="AA56" s="996" t="str">
        <f>'sheet 1'!A16&amp;+" of "&amp;+'sheet 1'!S16</f>
        <v>BOROUGH of MOUNTAIN LAKES</v>
      </c>
      <c r="AB56" s="996"/>
      <c r="AC56" s="996"/>
      <c r="AD56" s="996"/>
      <c r="AE56" s="996"/>
      <c r="AF56" s="996"/>
      <c r="AG56" s="996"/>
      <c r="AH56" s="996"/>
      <c r="AI56" s="996"/>
      <c r="AJ56" s="996"/>
      <c r="AK56" s="996"/>
      <c r="AL56" s="996"/>
      <c r="AM56" s="996"/>
      <c r="AN56" s="996"/>
      <c r="AO56" s="996"/>
      <c r="AP56" s="996"/>
      <c r="AQ56" s="63"/>
      <c r="AR56" s="63"/>
      <c r="AS56" s="63"/>
      <c r="AT56" s="63"/>
      <c r="AU56" s="63"/>
      <c r="AV56" s="63"/>
      <c r="AW56" s="63"/>
      <c r="AX56" s="63"/>
      <c r="AY56" s="63"/>
      <c r="AZ56" s="63"/>
      <c r="BA56" s="79"/>
      <c r="BB56" s="79"/>
      <c r="BC56" s="79"/>
      <c r="BD56" s="79"/>
      <c r="BE56" s="79"/>
      <c r="BF56" s="79"/>
      <c r="BG56" s="79"/>
      <c r="BH56" s="79"/>
      <c r="BI56" s="79"/>
      <c r="BJ56" s="79"/>
      <c r="BK56" s="79"/>
      <c r="BL56" s="79"/>
      <c r="BM56" s="79"/>
      <c r="BN56" s="79"/>
      <c r="BO56" s="79"/>
      <c r="BP56" s="79"/>
      <c r="BQ56" s="60"/>
      <c r="BR56" s="60"/>
    </row>
    <row r="57" spans="27:70" ht="15.75">
      <c r="AA57" s="18" t="s">
        <v>357</v>
      </c>
      <c r="AB57" s="3"/>
      <c r="AC57" s="3"/>
      <c r="AD57" s="3"/>
      <c r="AE57" s="3"/>
      <c r="AF57" s="3"/>
      <c r="AG57" s="3"/>
      <c r="AH57" s="3"/>
      <c r="AI57" s="3"/>
      <c r="AJ57" s="3"/>
      <c r="AK57" s="3"/>
      <c r="AL57" s="3"/>
      <c r="AM57" s="3"/>
      <c r="AN57" s="3"/>
      <c r="AO57" s="3"/>
      <c r="AP57" s="3"/>
      <c r="AQ57" s="59"/>
      <c r="AR57" s="59"/>
      <c r="AS57" s="59"/>
      <c r="AT57" s="59"/>
      <c r="AU57" s="59"/>
      <c r="AV57" s="59"/>
      <c r="AW57" s="59"/>
      <c r="AX57" s="59"/>
      <c r="AY57" s="59"/>
      <c r="AZ57" s="59"/>
      <c r="BA57" s="60"/>
      <c r="BB57" s="60"/>
      <c r="BC57" s="60"/>
      <c r="BD57" s="60"/>
      <c r="BE57" s="60"/>
      <c r="BF57" s="60"/>
      <c r="BG57" s="60"/>
      <c r="BH57" s="60"/>
      <c r="BI57" s="60"/>
      <c r="BJ57" s="60"/>
      <c r="BK57" s="60"/>
      <c r="BL57" s="60"/>
      <c r="BM57" s="60"/>
      <c r="BN57" s="60"/>
      <c r="BO57" s="60"/>
      <c r="BP57" s="60"/>
      <c r="BQ57" s="60"/>
      <c r="BR57" s="60"/>
    </row>
    <row r="58" spans="1:70" ht="15">
      <c r="A58" s="1"/>
      <c r="B58" s="1"/>
      <c r="C58" s="1"/>
      <c r="D58" s="1"/>
      <c r="E58" s="1"/>
      <c r="F58" s="1"/>
      <c r="G58" s="1"/>
      <c r="H58" s="1"/>
      <c r="I58" s="1"/>
      <c r="J58" s="1"/>
      <c r="K58" s="1"/>
      <c r="L58" s="1"/>
      <c r="M58" s="1"/>
      <c r="N58" s="1"/>
      <c r="O58" s="1"/>
      <c r="P58" s="1"/>
      <c r="Q58" s="1"/>
      <c r="R58" s="1"/>
      <c r="S58" s="1"/>
      <c r="T58" s="1"/>
      <c r="U58" s="1"/>
      <c r="V58" s="1"/>
      <c r="W58" s="1"/>
      <c r="X58" s="1"/>
      <c r="Y58" s="1"/>
      <c r="Z58" s="1"/>
      <c r="AQ58" s="60"/>
      <c r="AR58" s="60"/>
      <c r="AS58" s="60"/>
      <c r="AT58" s="60"/>
      <c r="AU58" s="60"/>
      <c r="AV58" s="60"/>
      <c r="AW58" s="60"/>
      <c r="AX58" s="60"/>
      <c r="AY58" s="60"/>
      <c r="AZ58" s="60"/>
      <c r="BA58" s="63"/>
      <c r="BB58" s="63"/>
      <c r="BC58" s="63"/>
      <c r="BD58" s="63"/>
      <c r="BE58" s="63"/>
      <c r="BF58" s="63"/>
      <c r="BG58" s="63"/>
      <c r="BH58" s="63"/>
      <c r="BI58" s="63"/>
      <c r="BJ58" s="63"/>
      <c r="BK58" s="63"/>
      <c r="BL58" s="63"/>
      <c r="BM58" s="63"/>
      <c r="BN58" s="63"/>
      <c r="BO58" s="63"/>
      <c r="BP58" s="63"/>
      <c r="BQ58" s="60"/>
      <c r="BR58" s="60"/>
    </row>
    <row r="59" spans="1:70" ht="15">
      <c r="A59" s="1"/>
      <c r="B59" s="1"/>
      <c r="C59" s="1"/>
      <c r="D59" s="1"/>
      <c r="E59" s="1"/>
      <c r="F59" s="1"/>
      <c r="G59" s="1"/>
      <c r="H59" s="1"/>
      <c r="I59" s="1"/>
      <c r="J59" s="1"/>
      <c r="K59" s="1"/>
      <c r="L59" s="1"/>
      <c r="M59" s="1"/>
      <c r="N59" s="1"/>
      <c r="O59" s="1"/>
      <c r="P59" s="1"/>
      <c r="Q59" s="1"/>
      <c r="R59" s="1"/>
      <c r="S59" s="1"/>
      <c r="T59" s="1"/>
      <c r="U59" s="1"/>
      <c r="V59" s="1"/>
      <c r="W59" s="1"/>
      <c r="X59" s="1"/>
      <c r="Y59" s="1"/>
      <c r="Z59" s="1"/>
      <c r="AA59" s="996" t="str">
        <f>'sheet 1'!AO16</f>
        <v>MORRIS</v>
      </c>
      <c r="AB59" s="996"/>
      <c r="AC59" s="996"/>
      <c r="AD59" s="996"/>
      <c r="AE59" s="996"/>
      <c r="AF59" s="996"/>
      <c r="AG59" s="996"/>
      <c r="AH59" s="996"/>
      <c r="AI59" s="996"/>
      <c r="AJ59" s="996"/>
      <c r="AK59" s="996"/>
      <c r="AL59" s="996"/>
      <c r="AM59" s="996"/>
      <c r="AN59" s="996"/>
      <c r="AO59" s="996"/>
      <c r="AP59" s="996"/>
      <c r="AQ59" s="63"/>
      <c r="AR59" s="63"/>
      <c r="AS59" s="63"/>
      <c r="AT59" s="63"/>
      <c r="AU59" s="63"/>
      <c r="AV59" s="63"/>
      <c r="AW59" s="63"/>
      <c r="AX59" s="63"/>
      <c r="AY59" s="63"/>
      <c r="AZ59" s="63"/>
      <c r="BA59" s="79"/>
      <c r="BB59" s="79"/>
      <c r="BC59" s="79"/>
      <c r="BD59" s="79"/>
      <c r="BE59" s="79"/>
      <c r="BF59" s="79"/>
      <c r="BG59" s="79"/>
      <c r="BH59" s="79"/>
      <c r="BI59" s="79"/>
      <c r="BJ59" s="79"/>
      <c r="BK59" s="79"/>
      <c r="BL59" s="79"/>
      <c r="BM59" s="79"/>
      <c r="BN59" s="79"/>
      <c r="BO59" s="79"/>
      <c r="BP59" s="79"/>
      <c r="BQ59" s="60"/>
      <c r="BR59" s="60"/>
    </row>
    <row r="60" spans="27:70" ht="15.75">
      <c r="AA60" s="18" t="s">
        <v>358</v>
      </c>
      <c r="AB60" s="3"/>
      <c r="AC60" s="3"/>
      <c r="AD60" s="3"/>
      <c r="AE60" s="3"/>
      <c r="AF60" s="3"/>
      <c r="AG60" s="3"/>
      <c r="AH60" s="3"/>
      <c r="AI60" s="3"/>
      <c r="AJ60" s="3"/>
      <c r="AK60" s="3"/>
      <c r="AL60" s="3"/>
      <c r="AM60" s="3"/>
      <c r="AN60" s="3"/>
      <c r="AO60" s="3"/>
      <c r="AP60" s="3"/>
      <c r="AQ60" s="59"/>
      <c r="AR60" s="59"/>
      <c r="AS60" s="59"/>
      <c r="AT60" s="59"/>
      <c r="AU60" s="59"/>
      <c r="AV60" s="59"/>
      <c r="AW60" s="59"/>
      <c r="AX60" s="59"/>
      <c r="AY60" s="59"/>
      <c r="AZ60" s="59"/>
      <c r="BA60" s="60"/>
      <c r="BB60" s="60"/>
      <c r="BC60" s="60"/>
      <c r="BD60" s="60"/>
      <c r="BE60" s="60"/>
      <c r="BF60" s="60"/>
      <c r="BG60" s="60"/>
      <c r="BH60" s="60"/>
      <c r="BI60" s="60"/>
      <c r="BJ60" s="60"/>
      <c r="BK60" s="60"/>
      <c r="BL60" s="60"/>
      <c r="BM60" s="60"/>
      <c r="BN60" s="60"/>
      <c r="BO60" s="60"/>
      <c r="BP60" s="60"/>
      <c r="BQ60" s="60"/>
      <c r="BR60" s="60"/>
    </row>
    <row r="61" spans="27:70" ht="15">
      <c r="AA61" s="3"/>
      <c r="AB61" s="3"/>
      <c r="AC61" s="3"/>
      <c r="AD61" s="3"/>
      <c r="AE61" s="3"/>
      <c r="AF61" s="3"/>
      <c r="AG61" s="3"/>
      <c r="AH61" s="3"/>
      <c r="AI61" s="3"/>
      <c r="AJ61" s="3"/>
      <c r="AK61" s="3"/>
      <c r="AL61" s="3"/>
      <c r="AM61" s="3"/>
      <c r="AN61" s="3"/>
      <c r="AO61" s="3"/>
      <c r="AP61" s="3"/>
      <c r="AQ61" s="59"/>
      <c r="AR61" s="59"/>
      <c r="AS61" s="59"/>
      <c r="AT61" s="59"/>
      <c r="AU61" s="59"/>
      <c r="AV61" s="59"/>
      <c r="AW61" s="59"/>
      <c r="AX61" s="59"/>
      <c r="AY61" s="59"/>
      <c r="AZ61" s="59"/>
      <c r="BA61" s="60"/>
      <c r="BB61" s="60"/>
      <c r="BC61" s="60"/>
      <c r="BD61" s="60"/>
      <c r="BE61" s="60"/>
      <c r="BF61" s="60"/>
      <c r="BG61" s="60"/>
      <c r="BH61" s="60"/>
      <c r="BI61" s="60"/>
      <c r="BJ61" s="60"/>
      <c r="BK61" s="60"/>
      <c r="BL61" s="60"/>
      <c r="BM61" s="60"/>
      <c r="BN61" s="60"/>
      <c r="BO61" s="60"/>
      <c r="BP61" s="60"/>
      <c r="BQ61" s="60"/>
      <c r="BR61" s="60"/>
    </row>
    <row r="62" spans="27:70" ht="15">
      <c r="AA62" s="3"/>
      <c r="AB62" s="3"/>
      <c r="AC62" s="3"/>
      <c r="AD62" s="3"/>
      <c r="AE62" s="3"/>
      <c r="AF62" s="3"/>
      <c r="AG62" s="3"/>
      <c r="AH62" s="3"/>
      <c r="AI62" s="3"/>
      <c r="AJ62" s="3"/>
      <c r="AK62" s="3"/>
      <c r="AL62" s="3"/>
      <c r="AM62" s="3"/>
      <c r="AN62" s="3"/>
      <c r="AO62" s="3"/>
      <c r="AP62" s="3"/>
      <c r="AQ62" s="59"/>
      <c r="AR62" s="59"/>
      <c r="AS62" s="59"/>
      <c r="AT62" s="59"/>
      <c r="AU62" s="59"/>
      <c r="AV62" s="59"/>
      <c r="AW62" s="59"/>
      <c r="AX62" s="59"/>
      <c r="AY62" s="59"/>
      <c r="AZ62" s="59"/>
      <c r="BA62" s="60"/>
      <c r="BB62" s="60"/>
      <c r="BC62" s="60"/>
      <c r="BD62" s="60"/>
      <c r="BE62" s="60"/>
      <c r="BF62" s="60"/>
      <c r="BG62" s="60"/>
      <c r="BH62" s="60"/>
      <c r="BI62" s="60"/>
      <c r="BJ62" s="60"/>
      <c r="BK62" s="60"/>
      <c r="BL62" s="60"/>
      <c r="BM62" s="60"/>
      <c r="BN62" s="60"/>
      <c r="BO62" s="60"/>
      <c r="BP62" s="60"/>
      <c r="BQ62" s="60"/>
      <c r="BR62" s="60"/>
    </row>
    <row r="63" spans="1:84" ht="18.75">
      <c r="A63" s="997" t="s">
        <v>359</v>
      </c>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c r="AH63" s="997"/>
      <c r="AI63" s="997"/>
      <c r="AJ63" s="997"/>
      <c r="AK63" s="997"/>
      <c r="AL63" s="997"/>
      <c r="AM63" s="997"/>
      <c r="AN63" s="997"/>
      <c r="AO63" s="997"/>
      <c r="AP63" s="997"/>
      <c r="AQ63" s="997"/>
      <c r="AR63" s="997"/>
      <c r="AS63" s="997"/>
      <c r="AT63" s="997"/>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15"/>
      <c r="BW63" s="15"/>
      <c r="BX63" s="15"/>
      <c r="BY63" s="15"/>
      <c r="BZ63" s="15"/>
      <c r="CA63" s="15"/>
      <c r="CB63" s="15"/>
      <c r="CC63" s="15"/>
      <c r="CD63" s="15"/>
      <c r="CE63" s="15"/>
      <c r="CF63" s="15"/>
    </row>
  </sheetData>
  <sheetProtection/>
  <mergeCells count="9">
    <mergeCell ref="AF49:AP49"/>
    <mergeCell ref="A63:AT63"/>
    <mergeCell ref="P10:AD10"/>
    <mergeCell ref="AA56:AP56"/>
    <mergeCell ref="AA59:AP59"/>
    <mergeCell ref="S19:AC19"/>
    <mergeCell ref="AD19:AE19"/>
    <mergeCell ref="AF19:AR19"/>
    <mergeCell ref="H20:T20"/>
  </mergeCells>
  <printOptions horizontalCentered="1" verticalCentered="1"/>
  <pageMargins left="0" right="0" top="0.25" bottom="0" header="0.5" footer="0.5"/>
  <pageSetup horizontalDpi="600" verticalDpi="600" orientation="portrait" paperSize="5" scale="95" r:id="rId1"/>
</worksheet>
</file>

<file path=xl/worksheets/sheet7.xml><?xml version="1.0" encoding="utf-8"?>
<worksheet xmlns="http://schemas.openxmlformats.org/spreadsheetml/2006/main" xmlns:r="http://schemas.openxmlformats.org/officeDocument/2006/relationships">
  <sheetPr codeName="Sheet6" transitionEvaluation="1"/>
  <dimension ref="A1:F97"/>
  <sheetViews>
    <sheetView showGridLines="0" zoomScale="75" zoomScaleNormal="75" zoomScalePageLayoutView="0" workbookViewId="0" topLeftCell="A29">
      <selection activeCell="H53" sqref="H53"/>
    </sheetView>
  </sheetViews>
  <sheetFormatPr defaultColWidth="9.77734375" defaultRowHeight="15"/>
  <cols>
    <col min="1" max="1" width="46.77734375" style="0" customWidth="1"/>
    <col min="2" max="2" width="0.88671875" style="0" customWidth="1"/>
    <col min="3" max="3" width="13.77734375" style="0" customWidth="1"/>
    <col min="4" max="4" width="0.88671875" style="0" customWidth="1"/>
    <col min="5" max="5" width="13.77734375" style="0" customWidth="1"/>
    <col min="6" max="6" width="13.5546875" style="0" customWidth="1"/>
  </cols>
  <sheetData>
    <row r="1" spans="1:5" ht="15.75">
      <c r="A1" s="22" t="s">
        <v>164</v>
      </c>
      <c r="B1" s="23"/>
      <c r="C1" s="23"/>
      <c r="D1" s="23"/>
      <c r="E1" s="23"/>
    </row>
    <row r="3" spans="1:5" ht="22.5">
      <c r="A3" s="24" t="s">
        <v>360</v>
      </c>
      <c r="B3" s="23"/>
      <c r="C3" s="23"/>
      <c r="D3" s="23"/>
      <c r="E3" s="23"/>
    </row>
    <row r="4" spans="1:5" ht="22.5">
      <c r="A4" s="24" t="s">
        <v>361</v>
      </c>
      <c r="B4" s="23"/>
      <c r="C4" s="23"/>
      <c r="D4" s="23"/>
      <c r="E4" s="23"/>
    </row>
    <row r="5" spans="1:5" ht="15.75">
      <c r="A5" s="131" t="str">
        <f>"AS AT DECEMBER 31, "&amp;+'sheet 1'!$BX$2</f>
        <v>AS AT DECEMBER 31, 2013</v>
      </c>
      <c r="B5" s="23"/>
      <c r="C5" s="23"/>
      <c r="D5" s="23"/>
      <c r="E5" s="23"/>
    </row>
    <row r="7" spans="1:5" ht="15">
      <c r="A7" s="102" t="s">
        <v>362</v>
      </c>
      <c r="B7" s="23"/>
      <c r="C7" s="23"/>
      <c r="D7" s="23"/>
      <c r="E7" s="23"/>
    </row>
    <row r="8" ht="3.75" customHeight="1"/>
    <row r="9" spans="1:5" ht="3.75" customHeight="1">
      <c r="A9" s="25"/>
      <c r="B9" s="25"/>
      <c r="C9" s="25"/>
      <c r="D9" s="25"/>
      <c r="E9" s="25"/>
    </row>
    <row r="10" spans="1:5" ht="13.5" customHeight="1">
      <c r="A10" s="26"/>
      <c r="B10" s="26"/>
      <c r="C10" s="26"/>
      <c r="D10" s="26"/>
      <c r="E10" s="27"/>
    </row>
    <row r="11" spans="1:5" ht="13.5" customHeight="1">
      <c r="A11" s="605" t="s">
        <v>363</v>
      </c>
      <c r="B11" s="606"/>
      <c r="C11" s="605" t="s">
        <v>364</v>
      </c>
      <c r="D11" s="606"/>
      <c r="E11" s="607" t="s">
        <v>365</v>
      </c>
    </row>
    <row r="12" spans="1:5" ht="13.5" customHeight="1">
      <c r="A12" s="28"/>
      <c r="B12" s="28"/>
      <c r="C12" s="28"/>
      <c r="D12" s="28"/>
      <c r="E12" s="29"/>
    </row>
    <row r="13" spans="1:5" ht="3.75" customHeight="1">
      <c r="A13" s="28"/>
      <c r="B13" s="28"/>
      <c r="C13" s="449"/>
      <c r="D13" s="31"/>
      <c r="E13" s="32"/>
    </row>
    <row r="14" spans="1:5" ht="24" customHeight="1">
      <c r="A14" s="614" t="s">
        <v>133</v>
      </c>
      <c r="B14" s="228"/>
      <c r="C14" s="643">
        <v>1561619</v>
      </c>
      <c r="D14" s="229"/>
      <c r="E14" s="450"/>
    </row>
    <row r="15" spans="1:5" ht="24" customHeight="1">
      <c r="A15" s="614" t="s">
        <v>278</v>
      </c>
      <c r="B15" s="228"/>
      <c r="C15" s="617">
        <v>200</v>
      </c>
      <c r="D15" s="229"/>
      <c r="E15" s="450"/>
    </row>
    <row r="16" spans="1:5" ht="24" customHeight="1">
      <c r="A16" s="952" t="s">
        <v>1065</v>
      </c>
      <c r="B16" s="228"/>
      <c r="C16" s="617">
        <v>250</v>
      </c>
      <c r="D16" s="229"/>
      <c r="E16" s="450"/>
    </row>
    <row r="17" spans="1:5" ht="24" customHeight="1">
      <c r="A17" s="952" t="s">
        <v>1097</v>
      </c>
      <c r="B17" s="228"/>
      <c r="C17" s="617">
        <v>400000</v>
      </c>
      <c r="D17" s="229"/>
      <c r="E17" s="450"/>
    </row>
    <row r="18" spans="1:5" ht="24" customHeight="1">
      <c r="A18" s="619" t="s">
        <v>742</v>
      </c>
      <c r="B18" s="228"/>
      <c r="C18" s="617"/>
      <c r="D18" s="229"/>
      <c r="E18" s="450"/>
    </row>
    <row r="19" spans="1:6" ht="24" customHeight="1" thickBot="1">
      <c r="A19" s="619" t="s">
        <v>406</v>
      </c>
      <c r="B19" s="228"/>
      <c r="C19" s="617">
        <f>'Sheet 23'!H23</f>
        <v>1270.2600000000002</v>
      </c>
      <c r="D19" s="229"/>
      <c r="E19" s="450"/>
      <c r="F19" s="231"/>
    </row>
    <row r="20" spans="1:5" ht="24" customHeight="1" thickBot="1" thickTop="1">
      <c r="A20" s="615" t="s">
        <v>134</v>
      </c>
      <c r="B20" s="228"/>
      <c r="C20" s="848">
        <f>SUM(C14:C19)</f>
        <v>1963339.26</v>
      </c>
      <c r="D20" s="229"/>
      <c r="E20" s="450"/>
    </row>
    <row r="21" spans="1:5" ht="24" customHeight="1" thickTop="1">
      <c r="A21" s="228"/>
      <c r="B21" s="228"/>
      <c r="C21" s="673"/>
      <c r="D21" s="229"/>
      <c r="E21" s="450"/>
    </row>
    <row r="22" spans="1:5" ht="24" customHeight="1">
      <c r="A22" s="952" t="s">
        <v>1135</v>
      </c>
      <c r="B22" s="228"/>
      <c r="C22" s="673">
        <v>337924.72</v>
      </c>
      <c r="D22" s="229"/>
      <c r="E22" s="450"/>
    </row>
    <row r="23" spans="1:5" ht="24" customHeight="1" thickBot="1">
      <c r="A23" s="952" t="s">
        <v>1088</v>
      </c>
      <c r="B23" s="228"/>
      <c r="C23" s="617">
        <v>16722.78</v>
      </c>
      <c r="D23" s="229"/>
      <c r="E23" s="450"/>
    </row>
    <row r="24" spans="1:5" ht="24" customHeight="1" thickTop="1">
      <c r="A24" s="614"/>
      <c r="B24" s="228"/>
      <c r="C24" s="849">
        <f>SUM(C21:C23)</f>
        <v>354647.5</v>
      </c>
      <c r="D24" s="229"/>
      <c r="E24" s="450"/>
    </row>
    <row r="25" spans="1:5" ht="24" customHeight="1" hidden="1">
      <c r="A25" s="614" t="s">
        <v>135</v>
      </c>
      <c r="B25" s="228"/>
      <c r="C25" s="616"/>
      <c r="D25" s="229"/>
      <c r="E25" s="450"/>
    </row>
    <row r="26" spans="1:5" ht="24" customHeight="1">
      <c r="A26" s="614" t="s">
        <v>136</v>
      </c>
      <c r="B26" s="228"/>
      <c r="C26" s="618">
        <f>'Sheet 27'!F20</f>
        <v>169885.09</v>
      </c>
      <c r="D26" s="229"/>
      <c r="E26" s="450"/>
    </row>
    <row r="27" spans="1:5" ht="24" customHeight="1">
      <c r="A27" s="952" t="s">
        <v>1066</v>
      </c>
      <c r="B27" s="228"/>
      <c r="C27" s="851">
        <v>2250.99</v>
      </c>
      <c r="D27" s="229"/>
      <c r="E27" s="450"/>
    </row>
    <row r="28" spans="1:5" ht="24" customHeight="1">
      <c r="A28" s="614" t="s">
        <v>279</v>
      </c>
      <c r="B28" s="228"/>
      <c r="C28" s="851">
        <v>1.9</v>
      </c>
      <c r="D28" s="229"/>
      <c r="E28" s="450"/>
    </row>
    <row r="29" spans="1:5" ht="24" customHeight="1">
      <c r="A29" s="614" t="s">
        <v>280</v>
      </c>
      <c r="B29" s="228"/>
      <c r="C29" s="851">
        <v>373.87</v>
      </c>
      <c r="D29" s="229"/>
      <c r="E29" s="450"/>
    </row>
    <row r="30" spans="1:5" ht="24" customHeight="1">
      <c r="A30" s="614" t="s">
        <v>98</v>
      </c>
      <c r="B30" s="228"/>
      <c r="C30" s="738">
        <v>27.62</v>
      </c>
      <c r="D30" s="229"/>
      <c r="E30" s="450"/>
    </row>
    <row r="31" spans="1:6" ht="24" customHeight="1" hidden="1">
      <c r="A31" s="614" t="s">
        <v>743</v>
      </c>
      <c r="B31" s="793"/>
      <c r="C31" s="449"/>
      <c r="D31" s="229"/>
      <c r="E31" s="450"/>
      <c r="F31" s="231"/>
    </row>
    <row r="32" spans="1:6" ht="24" customHeight="1" thickBot="1">
      <c r="A32" s="952" t="s">
        <v>1089</v>
      </c>
      <c r="B32" s="953"/>
      <c r="C32" s="954">
        <v>3127.63</v>
      </c>
      <c r="D32" s="229"/>
      <c r="E32" s="450"/>
      <c r="F32" s="231"/>
    </row>
    <row r="33" spans="1:5" ht="24" customHeight="1" thickBot="1" thickTop="1">
      <c r="A33" s="228"/>
      <c r="B33" s="228"/>
      <c r="C33" s="850">
        <f>SUM(C24:C32)</f>
        <v>530314.6</v>
      </c>
      <c r="D33" s="229"/>
      <c r="E33" s="450"/>
    </row>
    <row r="34" spans="1:5" ht="24" customHeight="1" thickTop="1">
      <c r="A34" s="228"/>
      <c r="B34" s="228"/>
      <c r="C34" s="449"/>
      <c r="D34" s="229"/>
      <c r="E34" s="450"/>
    </row>
    <row r="35" spans="1:5" ht="24" customHeight="1">
      <c r="A35" s="952" t="s">
        <v>1067</v>
      </c>
      <c r="B35" s="228"/>
      <c r="C35" s="449"/>
      <c r="D35" s="229"/>
      <c r="E35" s="450"/>
    </row>
    <row r="36" spans="1:5" ht="24" customHeight="1">
      <c r="A36" s="1035" t="s">
        <v>1136</v>
      </c>
      <c r="B36" s="228"/>
      <c r="C36" s="449">
        <f>'sheet 29'!Q11</f>
        <v>400000</v>
      </c>
      <c r="D36" s="229"/>
      <c r="E36" s="450"/>
    </row>
    <row r="37" spans="1:5" ht="24" customHeight="1" hidden="1">
      <c r="A37" s="952" t="s">
        <v>1068</v>
      </c>
      <c r="B37" s="228"/>
      <c r="C37" s="449"/>
      <c r="D37" s="229"/>
      <c r="E37" s="450"/>
    </row>
    <row r="38" spans="1:5" ht="24" customHeight="1" thickBot="1">
      <c r="A38" s="959" t="s">
        <v>1137</v>
      </c>
      <c r="B38" s="228"/>
      <c r="C38" s="449">
        <v>4643.69</v>
      </c>
      <c r="D38" s="229"/>
      <c r="E38" s="450"/>
    </row>
    <row r="39" spans="1:5" ht="24" customHeight="1" thickBot="1" thickTop="1">
      <c r="A39" s="228"/>
      <c r="B39" s="228"/>
      <c r="C39" s="850">
        <f>SUM(C36:C38)</f>
        <v>404643.69</v>
      </c>
      <c r="D39" s="229"/>
      <c r="E39" s="450"/>
    </row>
    <row r="40" spans="1:5" ht="24" customHeight="1" thickTop="1">
      <c r="A40" s="228"/>
      <c r="B40" s="228"/>
      <c r="C40" s="979"/>
      <c r="D40" s="229"/>
      <c r="E40" s="450"/>
    </row>
    <row r="41" spans="1:5" ht="24" customHeight="1">
      <c r="A41" s="228"/>
      <c r="B41" s="228"/>
      <c r="C41" s="449"/>
      <c r="D41" s="229"/>
      <c r="E41" s="450"/>
    </row>
    <row r="42" spans="1:5" ht="24" customHeight="1">
      <c r="A42" s="228"/>
      <c r="B42" s="228"/>
      <c r="C42" s="449"/>
      <c r="D42" s="229"/>
      <c r="E42" s="450"/>
    </row>
    <row r="43" spans="1:5" ht="24" customHeight="1">
      <c r="A43" s="228"/>
      <c r="B43" s="228"/>
      <c r="C43" s="449"/>
      <c r="D43" s="229"/>
      <c r="E43" s="450"/>
    </row>
    <row r="44" spans="1:5" ht="24" customHeight="1">
      <c r="A44" s="228"/>
      <c r="B44" s="228"/>
      <c r="C44" s="449"/>
      <c r="D44" s="229"/>
      <c r="E44" s="450"/>
    </row>
    <row r="45" spans="3:5" ht="15">
      <c r="C45" s="30"/>
      <c r="D45" s="30"/>
      <c r="E45" s="30"/>
    </row>
    <row r="46" spans="1:5" ht="15.75">
      <c r="A46" s="445" t="s">
        <v>366</v>
      </c>
      <c r="B46" s="23"/>
      <c r="C46" s="33"/>
      <c r="D46" s="33"/>
      <c r="E46" s="33"/>
    </row>
    <row r="47" spans="3:5" ht="15">
      <c r="C47" s="30"/>
      <c r="D47" s="30"/>
      <c r="E47" s="30"/>
    </row>
    <row r="48" spans="1:5" ht="15.75">
      <c r="A48" s="22" t="s">
        <v>367</v>
      </c>
      <c r="B48" s="23"/>
      <c r="C48" s="33"/>
      <c r="D48" s="33"/>
      <c r="E48" s="33"/>
    </row>
    <row r="49" spans="3:5" ht="15">
      <c r="C49" s="30"/>
      <c r="D49" s="30"/>
      <c r="E49" s="30"/>
    </row>
    <row r="50" spans="3:5" ht="15">
      <c r="C50" s="30"/>
      <c r="D50" s="30"/>
      <c r="E50" s="30"/>
    </row>
    <row r="51" spans="3:5" ht="15">
      <c r="C51" s="30"/>
      <c r="D51" s="30"/>
      <c r="E51" s="30"/>
    </row>
    <row r="52" spans="3:5" ht="15">
      <c r="C52" s="30"/>
      <c r="D52" s="30"/>
      <c r="E52" s="30"/>
    </row>
    <row r="53" spans="3:5" ht="15">
      <c r="C53" s="30"/>
      <c r="D53" s="30"/>
      <c r="E53" s="30"/>
    </row>
    <row r="54" spans="3:5" ht="15">
      <c r="C54" s="30"/>
      <c r="D54" s="30"/>
      <c r="E54" s="30"/>
    </row>
    <row r="55" spans="3:5" ht="15">
      <c r="C55" s="30"/>
      <c r="D55" s="30"/>
      <c r="E55" s="30"/>
    </row>
    <row r="56" spans="3:5" ht="12" customHeight="1">
      <c r="C56" s="30"/>
      <c r="D56" s="30"/>
      <c r="E56" s="30"/>
    </row>
    <row r="57" spans="3:5" ht="15">
      <c r="C57" s="30"/>
      <c r="D57" s="30"/>
      <c r="E57" s="30"/>
    </row>
    <row r="58" spans="3:5" ht="15">
      <c r="C58" s="30"/>
      <c r="D58" s="30"/>
      <c r="E58" s="30"/>
    </row>
    <row r="59" spans="3:5" ht="15">
      <c r="C59" s="30"/>
      <c r="D59" s="30"/>
      <c r="E59" s="30"/>
    </row>
    <row r="60" spans="3:5" ht="15">
      <c r="C60" s="30"/>
      <c r="D60" s="30"/>
      <c r="E60" s="30"/>
    </row>
    <row r="61" spans="3:5" ht="15">
      <c r="C61" s="30"/>
      <c r="D61" s="30"/>
      <c r="E61" s="30"/>
    </row>
    <row r="62" spans="3:5" ht="15">
      <c r="C62" s="30"/>
      <c r="D62" s="30"/>
      <c r="E62" s="30"/>
    </row>
    <row r="63" spans="3:5" ht="15">
      <c r="C63" s="30"/>
      <c r="D63" s="30"/>
      <c r="E63" s="30"/>
    </row>
    <row r="64" spans="3:5" ht="15">
      <c r="C64" s="30"/>
      <c r="D64" s="30"/>
      <c r="E64" s="30"/>
    </row>
    <row r="65" spans="3:5" ht="15">
      <c r="C65" s="30"/>
      <c r="D65" s="30"/>
      <c r="E65" s="30"/>
    </row>
    <row r="66" spans="3:5" ht="15">
      <c r="C66" s="30"/>
      <c r="D66" s="30"/>
      <c r="E66" s="30"/>
    </row>
    <row r="67" spans="3:5" ht="15">
      <c r="C67" s="30"/>
      <c r="D67" s="30"/>
      <c r="E67" s="30"/>
    </row>
    <row r="68" spans="3:5" ht="15">
      <c r="C68" s="30"/>
      <c r="D68" s="30"/>
      <c r="E68" s="30"/>
    </row>
    <row r="69" spans="3:5" ht="15">
      <c r="C69" s="30"/>
      <c r="D69" s="30"/>
      <c r="E69" s="30"/>
    </row>
    <row r="70" spans="3:5" ht="15">
      <c r="C70" s="30"/>
      <c r="D70" s="30"/>
      <c r="E70" s="30"/>
    </row>
    <row r="71" spans="3:5" ht="15">
      <c r="C71" s="30"/>
      <c r="D71" s="30"/>
      <c r="E71" s="30"/>
    </row>
    <row r="72" spans="3:5" ht="15">
      <c r="C72" s="30"/>
      <c r="D72" s="30"/>
      <c r="E72" s="30"/>
    </row>
    <row r="73" spans="3:5" ht="15">
      <c r="C73" s="30"/>
      <c r="D73" s="30"/>
      <c r="E73" s="30"/>
    </row>
    <row r="74" spans="3:5" ht="15">
      <c r="C74" s="30"/>
      <c r="D74" s="30"/>
      <c r="E74" s="30"/>
    </row>
    <row r="75" spans="3:5" ht="15">
      <c r="C75" s="30"/>
      <c r="D75" s="30"/>
      <c r="E75" s="30"/>
    </row>
    <row r="76" spans="3:5" ht="15">
      <c r="C76" s="30"/>
      <c r="D76" s="30"/>
      <c r="E76" s="30"/>
    </row>
    <row r="77" spans="3:5" ht="15">
      <c r="C77" s="30"/>
      <c r="D77" s="30"/>
      <c r="E77" s="30"/>
    </row>
    <row r="78" spans="3:5" ht="15">
      <c r="C78" s="30"/>
      <c r="D78" s="30"/>
      <c r="E78" s="30"/>
    </row>
    <row r="79" spans="3:5" ht="15">
      <c r="C79" s="30"/>
      <c r="D79" s="30"/>
      <c r="E79" s="30"/>
    </row>
    <row r="80" spans="3:5" ht="15">
      <c r="C80" s="30"/>
      <c r="D80" s="30"/>
      <c r="E80" s="30"/>
    </row>
    <row r="81" spans="3:5" ht="15">
      <c r="C81" s="30"/>
      <c r="D81" s="30"/>
      <c r="E81" s="30"/>
    </row>
    <row r="82" spans="3:5" ht="15">
      <c r="C82" s="30"/>
      <c r="D82" s="30"/>
      <c r="E82" s="30"/>
    </row>
    <row r="83" spans="3:5" ht="15">
      <c r="C83" s="30"/>
      <c r="D83" s="30"/>
      <c r="E83" s="30"/>
    </row>
    <row r="84" spans="3:5" ht="15">
      <c r="C84" s="30"/>
      <c r="D84" s="30"/>
      <c r="E84" s="30"/>
    </row>
    <row r="85" spans="3:5" ht="15">
      <c r="C85" s="30"/>
      <c r="D85" s="30"/>
      <c r="E85" s="30"/>
    </row>
    <row r="86" spans="3:5" ht="15">
      <c r="C86" s="30"/>
      <c r="D86" s="30"/>
      <c r="E86" s="30"/>
    </row>
    <row r="87" spans="3:5" ht="15">
      <c r="C87" s="30"/>
      <c r="D87" s="30"/>
      <c r="E87" s="30"/>
    </row>
    <row r="88" spans="3:5" ht="15">
      <c r="C88" s="30"/>
      <c r="D88" s="30"/>
      <c r="E88" s="30"/>
    </row>
    <row r="89" spans="3:5" ht="15">
      <c r="C89" s="30"/>
      <c r="D89" s="30"/>
      <c r="E89" s="30"/>
    </row>
    <row r="90" spans="3:5" ht="15">
      <c r="C90" s="30"/>
      <c r="D90" s="30"/>
      <c r="E90" s="30"/>
    </row>
    <row r="91" spans="3:5" ht="15">
      <c r="C91" s="30"/>
      <c r="D91" s="30"/>
      <c r="E91" s="30"/>
    </row>
    <row r="92" spans="3:5" ht="15">
      <c r="C92" s="30"/>
      <c r="D92" s="30"/>
      <c r="E92" s="30"/>
    </row>
    <row r="93" spans="3:5" ht="15">
      <c r="C93" s="30"/>
      <c r="D93" s="30"/>
      <c r="E93" s="30"/>
    </row>
    <row r="94" spans="3:5" ht="15">
      <c r="C94" s="30"/>
      <c r="D94" s="30"/>
      <c r="E94" s="30"/>
    </row>
    <row r="95" spans="3:5" ht="15">
      <c r="C95" s="30"/>
      <c r="D95" s="30"/>
      <c r="E95" s="30"/>
    </row>
    <row r="96" spans="3:5" ht="15">
      <c r="C96" s="30"/>
      <c r="D96" s="30"/>
      <c r="E96" s="30"/>
    </row>
    <row r="97" spans="3:5" ht="15">
      <c r="C97" s="30"/>
      <c r="D97" s="30"/>
      <c r="E97" s="30"/>
    </row>
  </sheetData>
  <sheetProtection/>
  <printOptions horizontalCentered="1" verticalCentered="1"/>
  <pageMargins left="0.25" right="0.25" top="0" bottom="0" header="0.5" footer="0.5"/>
  <pageSetup horizontalDpi="600" verticalDpi="600" orientation="portrait" paperSize="5" r:id="rId1"/>
</worksheet>
</file>

<file path=xl/worksheets/sheet8.xml><?xml version="1.0" encoding="utf-8"?>
<worksheet xmlns="http://schemas.openxmlformats.org/spreadsheetml/2006/main" xmlns:r="http://schemas.openxmlformats.org/officeDocument/2006/relationships">
  <sheetPr codeName="Sheet7" transitionEvaluation="1">
    <pageSetUpPr fitToPage="1"/>
  </sheetPr>
  <dimension ref="A2:H51"/>
  <sheetViews>
    <sheetView zoomScalePageLayoutView="0" workbookViewId="0" topLeftCell="A23">
      <selection activeCell="E25" sqref="E25"/>
    </sheetView>
  </sheetViews>
  <sheetFormatPr defaultColWidth="9.77734375" defaultRowHeight="15"/>
  <cols>
    <col min="1" max="1" width="49.21484375" style="0" bestFit="1" customWidth="1"/>
    <col min="2" max="2" width="0.88671875" style="0" customWidth="1"/>
    <col min="3" max="3" width="13.21484375" style="0" customWidth="1"/>
    <col min="4" max="4" width="0.88671875" style="0" customWidth="1"/>
    <col min="5" max="5" width="13.99609375" style="0" bestFit="1" customWidth="1"/>
    <col min="6" max="6" width="4.10546875" style="0" bestFit="1" customWidth="1"/>
    <col min="7" max="7" width="12.4453125" style="0" bestFit="1" customWidth="1"/>
    <col min="8" max="8" width="11.5546875" style="0" bestFit="1" customWidth="1"/>
  </cols>
  <sheetData>
    <row r="1" ht="9" customHeight="1"/>
    <row r="2" spans="1:5" ht="15.75">
      <c r="A2" s="22" t="s">
        <v>164</v>
      </c>
      <c r="B2" s="23"/>
      <c r="C2" s="23"/>
      <c r="D2" s="23"/>
      <c r="E2" s="23"/>
    </row>
    <row r="4" spans="1:5" ht="22.5">
      <c r="A4" s="24" t="s">
        <v>360</v>
      </c>
      <c r="B4" s="23"/>
      <c r="C4" s="23"/>
      <c r="D4" s="23"/>
      <c r="E4" s="23"/>
    </row>
    <row r="5" spans="1:5" ht="22.5">
      <c r="A5" s="24" t="s">
        <v>408</v>
      </c>
      <c r="B5" s="23"/>
      <c r="C5" s="23"/>
      <c r="D5" s="23"/>
      <c r="E5" s="23"/>
    </row>
    <row r="6" spans="1:5" ht="15.75">
      <c r="A6" s="131" t="str">
        <f>"AS AT DECEMBER 31, "&amp;+'sheet 1'!$BX$2</f>
        <v>AS AT DECEMBER 31, 2013</v>
      </c>
      <c r="B6" s="23"/>
      <c r="C6" s="23"/>
      <c r="D6" s="23"/>
      <c r="E6" s="23"/>
    </row>
    <row r="8" spans="1:5" ht="15">
      <c r="A8" s="102" t="s">
        <v>362</v>
      </c>
      <c r="B8" s="23"/>
      <c r="C8" s="23"/>
      <c r="D8" s="23"/>
      <c r="E8" s="23"/>
    </row>
    <row r="10" spans="1:5" ht="3.75" customHeight="1">
      <c r="A10" s="25"/>
      <c r="B10" s="25"/>
      <c r="C10" s="25"/>
      <c r="D10" s="25"/>
      <c r="E10" s="25"/>
    </row>
    <row r="11" spans="1:5" ht="15">
      <c r="A11" s="26"/>
      <c r="B11" s="26"/>
      <c r="C11" s="26"/>
      <c r="D11" s="26"/>
      <c r="E11" s="27"/>
    </row>
    <row r="12" spans="1:5" ht="15.75">
      <c r="A12" s="605" t="s">
        <v>363</v>
      </c>
      <c r="B12" s="606"/>
      <c r="C12" s="605" t="s">
        <v>364</v>
      </c>
      <c r="D12" s="606"/>
      <c r="E12" s="607" t="s">
        <v>365</v>
      </c>
    </row>
    <row r="13" spans="1:5" ht="15">
      <c r="A13" s="28"/>
      <c r="B13" s="28"/>
      <c r="C13" s="28"/>
      <c r="D13" s="28"/>
      <c r="E13" s="29"/>
    </row>
    <row r="14" spans="1:5" ht="3.75" customHeight="1">
      <c r="A14" s="28"/>
      <c r="B14" s="28"/>
      <c r="C14" s="31"/>
      <c r="D14" s="31"/>
      <c r="E14" s="32"/>
    </row>
    <row r="15" spans="1:5" ht="22.5" customHeight="1">
      <c r="A15" s="955" t="s">
        <v>672</v>
      </c>
      <c r="B15" s="28"/>
      <c r="C15" s="31"/>
      <c r="D15" s="31"/>
      <c r="E15" s="922"/>
    </row>
    <row r="16" spans="1:5" ht="22.5" customHeight="1">
      <c r="A16" s="921" t="s">
        <v>138</v>
      </c>
      <c r="B16" s="12"/>
      <c r="C16" s="383"/>
      <c r="D16" s="31"/>
      <c r="E16" s="677">
        <v>166069.2</v>
      </c>
    </row>
    <row r="17" spans="1:5" ht="22.5" customHeight="1">
      <c r="A17" s="921" t="s">
        <v>139</v>
      </c>
      <c r="B17" s="12"/>
      <c r="C17" s="383"/>
      <c r="D17" s="31"/>
      <c r="E17" s="620">
        <v>123389.87</v>
      </c>
    </row>
    <row r="18" spans="1:5" ht="22.5" customHeight="1" hidden="1">
      <c r="A18" s="921" t="s">
        <v>528</v>
      </c>
      <c r="B18" s="12"/>
      <c r="C18" s="383"/>
      <c r="D18" s="31"/>
      <c r="E18" s="620"/>
    </row>
    <row r="19" spans="1:5" ht="22.5" customHeight="1" hidden="1">
      <c r="A19" s="956" t="s">
        <v>1071</v>
      </c>
      <c r="B19" s="12"/>
      <c r="C19" s="383"/>
      <c r="D19" s="31"/>
      <c r="E19" s="620"/>
    </row>
    <row r="20" spans="1:5" ht="22.5" customHeight="1">
      <c r="A20" s="956" t="s">
        <v>1072</v>
      </c>
      <c r="B20" s="12"/>
      <c r="C20" s="383"/>
      <c r="D20" s="31"/>
      <c r="E20" s="620">
        <v>23034.51</v>
      </c>
    </row>
    <row r="21" spans="1:5" ht="22.5" customHeight="1" hidden="1">
      <c r="A21" s="956" t="s">
        <v>1090</v>
      </c>
      <c r="B21" s="12"/>
      <c r="C21" s="383"/>
      <c r="D21" s="31"/>
      <c r="E21" s="620"/>
    </row>
    <row r="22" spans="1:5" ht="22.5" customHeight="1" hidden="1">
      <c r="A22" s="956" t="s">
        <v>1091</v>
      </c>
      <c r="B22" s="12"/>
      <c r="C22" s="383"/>
      <c r="D22" s="31"/>
      <c r="E22" s="620"/>
    </row>
    <row r="23" spans="1:5" ht="22.5" customHeight="1">
      <c r="A23" s="956" t="s">
        <v>1092</v>
      </c>
      <c r="B23" s="12"/>
      <c r="C23" s="383"/>
      <c r="D23" s="31"/>
      <c r="E23" s="620">
        <v>70861.53</v>
      </c>
    </row>
    <row r="24" spans="1:5" ht="22.5" customHeight="1">
      <c r="A24" s="921" t="s">
        <v>140</v>
      </c>
      <c r="B24" s="12"/>
      <c r="C24" s="383"/>
      <c r="D24" s="31"/>
      <c r="E24" s="620">
        <v>152199.15</v>
      </c>
    </row>
    <row r="25" spans="1:5" ht="22.5" customHeight="1">
      <c r="A25" s="921" t="s">
        <v>141</v>
      </c>
      <c r="B25" s="12"/>
      <c r="C25" s="383"/>
      <c r="D25" s="31"/>
      <c r="E25" s="620">
        <v>102638.26</v>
      </c>
    </row>
    <row r="26" spans="1:5" ht="22.5" customHeight="1" hidden="1">
      <c r="A26" s="921" t="s">
        <v>329</v>
      </c>
      <c r="B26" s="12"/>
      <c r="C26" s="383"/>
      <c r="D26" s="31"/>
      <c r="E26" s="732"/>
    </row>
    <row r="27" spans="1:5" ht="22.5" customHeight="1">
      <c r="A27" s="921" t="s">
        <v>744</v>
      </c>
      <c r="B27" s="12"/>
      <c r="C27" s="383"/>
      <c r="D27" s="31"/>
      <c r="E27" s="732"/>
    </row>
    <row r="28" spans="1:5" ht="22.5" customHeight="1">
      <c r="A28" s="749" t="s">
        <v>745</v>
      </c>
      <c r="B28" s="12"/>
      <c r="C28" s="383"/>
      <c r="D28" s="31"/>
      <c r="E28" s="732">
        <v>744.71</v>
      </c>
    </row>
    <row r="29" spans="1:5" ht="22.5" customHeight="1">
      <c r="A29" s="749" t="s">
        <v>746</v>
      </c>
      <c r="B29" s="12"/>
      <c r="C29" s="383"/>
      <c r="D29" s="31"/>
      <c r="E29" s="732">
        <v>300</v>
      </c>
    </row>
    <row r="30" spans="1:5" ht="22.5" customHeight="1">
      <c r="A30" s="956" t="s">
        <v>1098</v>
      </c>
      <c r="B30" s="12"/>
      <c r="C30" s="383"/>
      <c r="D30" s="31"/>
      <c r="E30" s="732">
        <v>400000</v>
      </c>
    </row>
    <row r="31" spans="1:5" ht="22.5" customHeight="1" hidden="1">
      <c r="A31" s="921" t="s">
        <v>747</v>
      </c>
      <c r="B31" s="12"/>
      <c r="C31" s="383"/>
      <c r="D31" s="31"/>
      <c r="E31" s="732"/>
    </row>
    <row r="32" spans="1:5" ht="22.5" customHeight="1" thickBot="1">
      <c r="A32" s="956" t="s">
        <v>1061</v>
      </c>
      <c r="B32" s="12"/>
      <c r="C32" s="383"/>
      <c r="D32" s="31"/>
      <c r="E32" s="665">
        <v>3301</v>
      </c>
    </row>
    <row r="33" spans="1:6" ht="22.5" customHeight="1" thickTop="1">
      <c r="A33" s="614"/>
      <c r="B33" s="12"/>
      <c r="C33" s="383"/>
      <c r="D33" s="31"/>
      <c r="E33" s="622">
        <f>SUM(E15:E32)</f>
        <v>1042538.23</v>
      </c>
      <c r="F33" s="647" t="s">
        <v>227</v>
      </c>
    </row>
    <row r="34" spans="1:5" ht="22.5" customHeight="1">
      <c r="A34" s="614" t="s">
        <v>142</v>
      </c>
      <c r="B34" s="12"/>
      <c r="C34" s="383"/>
      <c r="D34" s="31"/>
      <c r="E34" s="620">
        <f>SUM('sheet 3'!C33)</f>
        <v>530314.6</v>
      </c>
    </row>
    <row r="35" spans="1:5" ht="22.5" customHeight="1" thickBot="1">
      <c r="A35" s="614" t="s">
        <v>143</v>
      </c>
      <c r="B35" s="12"/>
      <c r="C35" s="739"/>
      <c r="D35" s="31"/>
      <c r="E35" s="621">
        <f>'Sheet 21'!D15</f>
        <v>1325444.7199999988</v>
      </c>
    </row>
    <row r="36" spans="1:5" ht="22.5" customHeight="1" thickTop="1">
      <c r="A36" s="228"/>
      <c r="B36" s="12"/>
      <c r="C36" s="740"/>
      <c r="D36" s="31"/>
      <c r="E36" s="622"/>
    </row>
    <row r="37" spans="1:5" ht="22.5" customHeight="1" thickBot="1">
      <c r="A37" s="228"/>
      <c r="B37" s="12"/>
      <c r="C37" s="741">
        <f>'sheet 3'!C20+'sheet 3'!C33+'sheet 3'!C39</f>
        <v>2898297.55</v>
      </c>
      <c r="D37" s="31"/>
      <c r="E37" s="623">
        <f>SUM(E33:E35)</f>
        <v>2898297.549999999</v>
      </c>
    </row>
    <row r="38" spans="1:5" ht="22.5" customHeight="1" thickTop="1">
      <c r="A38" s="619"/>
      <c r="B38" s="12"/>
      <c r="C38" s="383"/>
      <c r="D38" s="31">
        <v>613.9</v>
      </c>
      <c r="E38" s="732"/>
    </row>
    <row r="39" spans="1:5" ht="22.5" customHeight="1">
      <c r="A39" s="619"/>
      <c r="B39" s="12"/>
      <c r="C39" s="383"/>
      <c r="D39" s="31"/>
      <c r="E39" s="732"/>
    </row>
    <row r="40" spans="1:5" ht="22.5" customHeight="1">
      <c r="A40" s="619"/>
      <c r="B40" s="12"/>
      <c r="C40" s="383"/>
      <c r="D40" s="31"/>
      <c r="E40" s="732"/>
    </row>
    <row r="41" spans="1:5" ht="22.5" customHeight="1">
      <c r="A41" s="619"/>
      <c r="B41" s="12"/>
      <c r="C41" s="383"/>
      <c r="D41" s="31"/>
      <c r="E41" s="732"/>
    </row>
    <row r="42" spans="1:5" ht="22.5" customHeight="1">
      <c r="A42" s="619"/>
      <c r="B42" s="12"/>
      <c r="C42" s="383"/>
      <c r="D42" s="31"/>
      <c r="E42" s="857"/>
    </row>
    <row r="43" spans="1:6" ht="22.5" customHeight="1">
      <c r="A43" s="614"/>
      <c r="B43" s="12"/>
      <c r="C43" s="383"/>
      <c r="D43" s="31"/>
      <c r="E43" s="856"/>
      <c r="F43" s="647"/>
    </row>
    <row r="44" spans="1:8" ht="22.5" customHeight="1">
      <c r="A44" s="614"/>
      <c r="B44" s="12"/>
      <c r="C44" s="383"/>
      <c r="D44" s="31"/>
      <c r="E44" s="620"/>
      <c r="G44" s="231"/>
      <c r="H44" s="231"/>
    </row>
    <row r="45" spans="1:7" ht="22.5" customHeight="1">
      <c r="A45" s="614"/>
      <c r="B45" s="12"/>
      <c r="C45" s="859"/>
      <c r="D45" s="31"/>
      <c r="E45" s="857"/>
      <c r="G45" s="231"/>
    </row>
    <row r="46" spans="1:8" ht="22.5" customHeight="1">
      <c r="A46" s="228"/>
      <c r="B46" s="12"/>
      <c r="C46" s="858"/>
      <c r="D46" s="31"/>
      <c r="E46" s="856"/>
      <c r="G46" s="231"/>
      <c r="H46" s="231"/>
    </row>
    <row r="47" spans="1:8" ht="22.5" customHeight="1">
      <c r="A47" s="228"/>
      <c r="B47" s="12"/>
      <c r="C47" s="860"/>
      <c r="D47" s="31"/>
      <c r="E47" s="857"/>
      <c r="G47" s="231"/>
      <c r="H47" s="231"/>
    </row>
    <row r="48" spans="3:5" ht="12.75" customHeight="1">
      <c r="C48" s="30"/>
      <c r="D48" s="30"/>
      <c r="E48" s="30"/>
    </row>
    <row r="49" spans="1:5" ht="15.75">
      <c r="A49" s="445" t="s">
        <v>366</v>
      </c>
      <c r="B49" s="23"/>
      <c r="C49" s="33"/>
      <c r="D49" s="33"/>
      <c r="E49" s="33"/>
    </row>
    <row r="50" spans="3:5" ht="15">
      <c r="C50" s="30"/>
      <c r="D50" s="30"/>
      <c r="E50" s="30"/>
    </row>
    <row r="51" spans="1:5" ht="15.75">
      <c r="A51" s="22" t="s">
        <v>228</v>
      </c>
      <c r="B51" s="23"/>
      <c r="C51" s="33"/>
      <c r="D51" s="33"/>
      <c r="E51" s="33"/>
    </row>
  </sheetData>
  <sheetProtection/>
  <printOptions horizontalCentered="1" verticalCentered="1"/>
  <pageMargins left="0.5" right="0.25" top="0" bottom="0" header="0.5" footer="0.5"/>
  <pageSetup fitToHeight="1" fitToWidth="1" horizontalDpi="600" verticalDpi="600" orientation="portrait" paperSize="5" r:id="rId1"/>
</worksheet>
</file>

<file path=xl/worksheets/sheet9.xml><?xml version="1.0" encoding="utf-8"?>
<worksheet xmlns="http://schemas.openxmlformats.org/spreadsheetml/2006/main" xmlns:r="http://schemas.openxmlformats.org/officeDocument/2006/relationships">
  <sheetPr codeName="Sheet8" transitionEvaluation="1"/>
  <dimension ref="A1:G95"/>
  <sheetViews>
    <sheetView showGridLines="0" zoomScalePageLayoutView="0" workbookViewId="0" topLeftCell="A1">
      <selection activeCell="F5" sqref="F5"/>
    </sheetView>
  </sheetViews>
  <sheetFormatPr defaultColWidth="9.77734375" defaultRowHeight="15"/>
  <cols>
    <col min="1" max="1" width="42.77734375" style="0" customWidth="1"/>
    <col min="2" max="2" width="6.88671875" style="0" customWidth="1"/>
    <col min="3" max="3" width="0.88671875" style="0" customWidth="1"/>
    <col min="4" max="4" width="14.5546875" style="0" bestFit="1" customWidth="1"/>
    <col min="5" max="5" width="0.88671875" style="0" customWidth="1"/>
    <col min="6" max="6" width="14.5546875" style="0" bestFit="1" customWidth="1"/>
    <col min="7" max="7" width="13.5546875" style="0" customWidth="1"/>
  </cols>
  <sheetData>
    <row r="1" spans="1:6" ht="15.75">
      <c r="A1" s="22" t="s">
        <v>164</v>
      </c>
      <c r="B1" s="22"/>
      <c r="C1" s="23"/>
      <c r="D1" s="23"/>
      <c r="E1" s="23"/>
      <c r="F1" s="23"/>
    </row>
    <row r="3" spans="1:6" ht="22.5">
      <c r="A3" s="24" t="s">
        <v>360</v>
      </c>
      <c r="B3" s="24"/>
      <c r="C3" s="23"/>
      <c r="D3" s="23"/>
      <c r="E3" s="23"/>
      <c r="F3" s="23"/>
    </row>
    <row r="4" spans="1:6" ht="22.5">
      <c r="A4" s="24" t="s">
        <v>217</v>
      </c>
      <c r="B4" s="24"/>
      <c r="C4" s="23"/>
      <c r="D4" s="23"/>
      <c r="E4" s="23"/>
      <c r="F4" s="23"/>
    </row>
    <row r="5" spans="1:6" ht="22.5">
      <c r="A5" s="24" t="s">
        <v>218</v>
      </c>
      <c r="B5" s="24"/>
      <c r="C5" s="23"/>
      <c r="D5" s="23"/>
      <c r="E5" s="23"/>
      <c r="F5" s="23"/>
    </row>
    <row r="6" spans="1:6" ht="15.75">
      <c r="A6" s="131" t="str">
        <f>"AS AT DECEMBER 31, "&amp;+'sheet 1'!$BX$2</f>
        <v>AS AT DECEMBER 31, 2013</v>
      </c>
      <c r="B6" s="131"/>
      <c r="C6" s="23"/>
      <c r="D6" s="23"/>
      <c r="E6" s="23"/>
      <c r="F6" s="23"/>
    </row>
    <row r="7" ht="8.25" customHeight="1"/>
    <row r="8" ht="3.75" customHeight="1"/>
    <row r="9" spans="1:6" ht="3.75" customHeight="1">
      <c r="A9" s="25"/>
      <c r="B9" s="632"/>
      <c r="C9" s="25"/>
      <c r="D9" s="25"/>
      <c r="E9" s="25"/>
      <c r="F9" s="25"/>
    </row>
    <row r="10" spans="1:6" ht="13.5" customHeight="1">
      <c r="A10" s="27"/>
      <c r="B10" s="60"/>
      <c r="C10" s="640"/>
      <c r="D10" s="26"/>
      <c r="E10" s="26"/>
      <c r="F10" s="27"/>
    </row>
    <row r="11" spans="1:6" ht="13.5" customHeight="1">
      <c r="A11" s="286" t="s">
        <v>363</v>
      </c>
      <c r="B11" s="286"/>
      <c r="C11" s="641"/>
      <c r="D11" s="605" t="s">
        <v>364</v>
      </c>
      <c r="E11" s="606"/>
      <c r="F11" s="607" t="s">
        <v>365</v>
      </c>
    </row>
    <row r="12" spans="1:6" ht="13.5" customHeight="1">
      <c r="A12" s="29"/>
      <c r="B12" s="60"/>
      <c r="C12" s="642"/>
      <c r="D12" s="28"/>
      <c r="E12" s="636"/>
      <c r="F12" s="29"/>
    </row>
    <row r="13" spans="1:6" ht="3.75" customHeight="1">
      <c r="A13" s="29"/>
      <c r="B13" s="632"/>
      <c r="C13" s="632"/>
      <c r="D13" s="450"/>
      <c r="E13" s="637"/>
      <c r="F13" s="32"/>
    </row>
    <row r="14" spans="1:6" ht="24" customHeight="1">
      <c r="A14" s="638" t="s">
        <v>401</v>
      </c>
      <c r="B14" s="679">
        <v>85001</v>
      </c>
      <c r="C14" s="228"/>
      <c r="D14" s="643"/>
      <c r="E14" s="229"/>
      <c r="F14" s="450"/>
    </row>
    <row r="15" spans="1:6" ht="24" customHeight="1">
      <c r="A15" s="638"/>
      <c r="B15" s="679"/>
      <c r="C15" s="228"/>
      <c r="D15" s="617"/>
      <c r="E15" s="229"/>
      <c r="F15" s="450"/>
    </row>
    <row r="16" spans="1:6" ht="24" customHeight="1">
      <c r="A16" s="638" t="s">
        <v>219</v>
      </c>
      <c r="B16" s="679">
        <v>85002</v>
      </c>
      <c r="C16" s="228"/>
      <c r="D16" s="617"/>
      <c r="E16" s="229"/>
      <c r="F16" s="450"/>
    </row>
    <row r="17" spans="1:6" ht="24" customHeight="1">
      <c r="A17" s="638" t="s">
        <v>135</v>
      </c>
      <c r="B17" s="679">
        <v>85003</v>
      </c>
      <c r="C17" s="228"/>
      <c r="D17" s="617"/>
      <c r="E17" s="229"/>
      <c r="F17" s="450"/>
    </row>
    <row r="18" spans="1:6" ht="24" customHeight="1">
      <c r="A18" s="638" t="s">
        <v>220</v>
      </c>
      <c r="B18" s="679">
        <v>85004</v>
      </c>
      <c r="C18" s="228"/>
      <c r="D18" s="616"/>
      <c r="E18" s="229"/>
      <c r="F18" s="450"/>
    </row>
    <row r="19" spans="1:6" ht="24" customHeight="1">
      <c r="A19" s="638" t="s">
        <v>221</v>
      </c>
      <c r="B19" s="679">
        <v>85005</v>
      </c>
      <c r="C19" s="228"/>
      <c r="D19" s="616"/>
      <c r="E19" s="229"/>
      <c r="F19" s="450"/>
    </row>
    <row r="20" spans="1:6" ht="24" customHeight="1">
      <c r="A20" s="638" t="s">
        <v>222</v>
      </c>
      <c r="B20" s="679">
        <v>85006</v>
      </c>
      <c r="C20" s="228"/>
      <c r="D20" s="618"/>
      <c r="E20" s="776"/>
      <c r="F20" s="450"/>
    </row>
    <row r="21" spans="1:6" ht="24" customHeight="1">
      <c r="A21" s="638" t="s">
        <v>330</v>
      </c>
      <c r="B21" s="679"/>
      <c r="C21" s="228"/>
      <c r="D21" s="775"/>
      <c r="E21" s="777"/>
      <c r="F21" s="450"/>
    </row>
    <row r="22" spans="1:6" ht="24" customHeight="1">
      <c r="A22" s="638" t="s">
        <v>223</v>
      </c>
      <c r="B22" s="679">
        <v>85005</v>
      </c>
      <c r="C22" s="228"/>
      <c r="D22" s="678"/>
      <c r="E22" s="229"/>
      <c r="F22" s="450"/>
    </row>
    <row r="23" spans="1:6" ht="24" customHeight="1">
      <c r="A23" s="638"/>
      <c r="B23" s="679"/>
      <c r="C23" s="228"/>
      <c r="D23" s="449"/>
      <c r="E23" s="229"/>
      <c r="F23" s="450"/>
    </row>
    <row r="24" spans="1:6" ht="24" customHeight="1">
      <c r="A24" s="638" t="s">
        <v>224</v>
      </c>
      <c r="B24" s="679">
        <v>85008</v>
      </c>
      <c r="C24" s="228"/>
      <c r="D24" s="644">
        <f>SUM(D14:D23)</f>
        <v>0</v>
      </c>
      <c r="E24" s="229"/>
      <c r="F24" s="450"/>
    </row>
    <row r="25" spans="1:6" ht="24" customHeight="1">
      <c r="A25" s="638"/>
      <c r="B25" s="679"/>
      <c r="C25" s="228"/>
      <c r="D25" s="449"/>
      <c r="E25" s="229"/>
      <c r="F25" s="450"/>
    </row>
    <row r="26" spans="1:6" ht="24" customHeight="1">
      <c r="A26" s="638"/>
      <c r="B26" s="679"/>
      <c r="C26" s="228"/>
      <c r="D26" s="449"/>
      <c r="E26" s="229"/>
      <c r="F26" s="450"/>
    </row>
    <row r="27" spans="1:6" ht="24" customHeight="1">
      <c r="A27" s="638" t="s">
        <v>225</v>
      </c>
      <c r="B27" s="679">
        <v>85009</v>
      </c>
      <c r="C27" s="228"/>
      <c r="D27" s="449"/>
      <c r="E27" s="229"/>
      <c r="F27" s="457"/>
    </row>
    <row r="28" spans="1:6" ht="24" customHeight="1">
      <c r="A28" s="225" t="s">
        <v>142</v>
      </c>
      <c r="B28" s="680">
        <v>85010</v>
      </c>
      <c r="C28" s="228"/>
      <c r="D28" s="449"/>
      <c r="E28" s="229"/>
      <c r="F28" s="450"/>
    </row>
    <row r="29" spans="1:6" ht="24" customHeight="1">
      <c r="A29" s="225" t="s">
        <v>143</v>
      </c>
      <c r="B29" s="680">
        <v>85011</v>
      </c>
      <c r="C29" s="228"/>
      <c r="D29" s="449"/>
      <c r="E29" s="229"/>
      <c r="F29" s="646"/>
    </row>
    <row r="30" spans="1:6" ht="24" customHeight="1">
      <c r="A30" s="225"/>
      <c r="B30" s="680"/>
      <c r="C30" s="228"/>
      <c r="D30" s="449"/>
      <c r="E30" s="229"/>
      <c r="F30" s="450"/>
    </row>
    <row r="31" spans="1:7" ht="24" customHeight="1">
      <c r="A31" s="225" t="s">
        <v>226</v>
      </c>
      <c r="B31" s="680">
        <v>85012</v>
      </c>
      <c r="C31" s="228"/>
      <c r="D31" s="449"/>
      <c r="E31" s="229"/>
      <c r="F31" s="628">
        <f>SUM(F27:F30)</f>
        <v>0</v>
      </c>
      <c r="G31" s="197"/>
    </row>
    <row r="32" spans="1:6" ht="24" customHeight="1">
      <c r="A32" s="225"/>
      <c r="B32" s="639"/>
      <c r="C32" s="228"/>
      <c r="D32" s="449"/>
      <c r="E32" s="229"/>
      <c r="F32" s="450"/>
    </row>
    <row r="33" spans="1:7" ht="24" customHeight="1">
      <c r="A33" s="225"/>
      <c r="B33" s="639"/>
      <c r="C33" s="228"/>
      <c r="D33" s="449"/>
      <c r="E33" s="229"/>
      <c r="F33" s="450"/>
      <c r="G33" s="197"/>
    </row>
    <row r="34" spans="1:6" ht="24" customHeight="1">
      <c r="A34" s="225"/>
      <c r="B34" s="639"/>
      <c r="C34" s="228"/>
      <c r="D34" s="449"/>
      <c r="E34" s="229"/>
      <c r="F34" s="450"/>
    </row>
    <row r="35" spans="1:6" ht="24" customHeight="1">
      <c r="A35" s="225"/>
      <c r="B35" s="639"/>
      <c r="C35" s="228"/>
      <c r="D35" s="449"/>
      <c r="E35" s="229"/>
      <c r="F35" s="450"/>
    </row>
    <row r="36" spans="1:6" ht="24" customHeight="1">
      <c r="A36" s="225"/>
      <c r="B36" s="639"/>
      <c r="C36" s="228"/>
      <c r="D36" s="449"/>
      <c r="E36" s="229"/>
      <c r="F36" s="450"/>
    </row>
    <row r="37" spans="1:6" ht="24" customHeight="1">
      <c r="A37" s="225"/>
      <c r="B37" s="639"/>
      <c r="C37" s="228"/>
      <c r="D37" s="449"/>
      <c r="E37" s="229"/>
      <c r="F37" s="450"/>
    </row>
    <row r="38" spans="1:6" ht="24" customHeight="1">
      <c r="A38" s="225"/>
      <c r="B38" s="639"/>
      <c r="C38" s="228"/>
      <c r="D38" s="449"/>
      <c r="E38" s="229"/>
      <c r="F38" s="450"/>
    </row>
    <row r="39" spans="1:6" ht="24" customHeight="1">
      <c r="A39" s="225"/>
      <c r="B39" s="639"/>
      <c r="C39" s="228"/>
      <c r="D39" s="449"/>
      <c r="E39" s="229"/>
      <c r="F39" s="450"/>
    </row>
    <row r="40" spans="1:6" ht="24" customHeight="1">
      <c r="A40" s="225"/>
      <c r="B40" s="639"/>
      <c r="C40" s="228"/>
      <c r="D40" s="449"/>
      <c r="E40" s="229"/>
      <c r="F40" s="450"/>
    </row>
    <row r="41" spans="1:6" ht="24" customHeight="1">
      <c r="A41" s="225"/>
      <c r="B41" s="233"/>
      <c r="C41" s="228"/>
      <c r="D41" s="449"/>
      <c r="E41" s="229"/>
      <c r="F41" s="450"/>
    </row>
    <row r="42" spans="1:6" ht="24" customHeight="1">
      <c r="A42" s="225"/>
      <c r="B42" s="233"/>
      <c r="C42" s="228"/>
      <c r="D42" s="449"/>
      <c r="E42" s="229"/>
      <c r="F42" s="450"/>
    </row>
    <row r="43" spans="4:6" ht="15">
      <c r="D43" s="30"/>
      <c r="E43" s="30"/>
      <c r="F43" s="30"/>
    </row>
    <row r="44" spans="1:6" ht="15.75">
      <c r="A44" s="445" t="s">
        <v>366</v>
      </c>
      <c r="B44" s="445"/>
      <c r="C44" s="23"/>
      <c r="D44" s="33"/>
      <c r="E44" s="33"/>
      <c r="F44" s="33"/>
    </row>
    <row r="45" spans="4:6" ht="15">
      <c r="D45" s="30"/>
      <c r="E45" s="30"/>
      <c r="F45" s="30"/>
    </row>
    <row r="46" spans="1:6" ht="15.75">
      <c r="A46" s="22" t="s">
        <v>229</v>
      </c>
      <c r="B46" s="22"/>
      <c r="C46" s="23"/>
      <c r="D46" s="33"/>
      <c r="E46" s="33"/>
      <c r="F46" s="33"/>
    </row>
    <row r="47" spans="4:6" ht="15">
      <c r="D47" s="30"/>
      <c r="E47" s="30"/>
      <c r="F47" s="30"/>
    </row>
    <row r="48" spans="4:6" ht="15">
      <c r="D48" s="30"/>
      <c r="E48" s="30"/>
      <c r="F48" s="30"/>
    </row>
    <row r="49" spans="4:6" ht="15">
      <c r="D49" s="30"/>
      <c r="E49" s="30"/>
      <c r="F49" s="30"/>
    </row>
    <row r="50" spans="4:6" ht="15">
      <c r="D50" s="30"/>
      <c r="E50" s="30"/>
      <c r="F50" s="30"/>
    </row>
    <row r="51" spans="4:6" ht="15">
      <c r="D51" s="30"/>
      <c r="E51" s="30"/>
      <c r="F51" s="30"/>
    </row>
    <row r="52" spans="4:6" ht="15">
      <c r="D52" s="30"/>
      <c r="E52" s="30"/>
      <c r="F52" s="30"/>
    </row>
    <row r="53" spans="4:6" ht="15">
      <c r="D53" s="30"/>
      <c r="E53" s="30"/>
      <c r="F53" s="30"/>
    </row>
    <row r="54" spans="4:6" ht="15">
      <c r="D54" s="30"/>
      <c r="E54" s="30"/>
      <c r="F54" s="30"/>
    </row>
    <row r="55" spans="4:6" ht="15">
      <c r="D55" s="30"/>
      <c r="E55" s="30"/>
      <c r="F55" s="30"/>
    </row>
    <row r="56" spans="4:6" ht="15">
      <c r="D56" s="30"/>
      <c r="E56" s="30"/>
      <c r="F56" s="30"/>
    </row>
    <row r="57" spans="4:6" ht="15">
      <c r="D57" s="30"/>
      <c r="E57" s="30"/>
      <c r="F57" s="30"/>
    </row>
    <row r="58" spans="4:6" ht="15">
      <c r="D58" s="30"/>
      <c r="E58" s="30"/>
      <c r="F58" s="30"/>
    </row>
    <row r="59" spans="4:6" ht="15">
      <c r="D59" s="30"/>
      <c r="E59" s="30"/>
      <c r="F59" s="30"/>
    </row>
    <row r="60" spans="4:6" ht="15">
      <c r="D60" s="30"/>
      <c r="E60" s="30"/>
      <c r="F60" s="30"/>
    </row>
    <row r="61" spans="4:6" ht="15">
      <c r="D61" s="30"/>
      <c r="E61" s="30"/>
      <c r="F61" s="30"/>
    </row>
    <row r="62" spans="4:6" ht="15">
      <c r="D62" s="30"/>
      <c r="E62" s="30"/>
      <c r="F62" s="30"/>
    </row>
    <row r="63" spans="4:6" ht="15">
      <c r="D63" s="30"/>
      <c r="E63" s="30"/>
      <c r="F63" s="30"/>
    </row>
    <row r="64" spans="4:6" ht="15">
      <c r="D64" s="30"/>
      <c r="E64" s="30"/>
      <c r="F64" s="30"/>
    </row>
    <row r="65" spans="4:6" ht="15">
      <c r="D65" s="30"/>
      <c r="E65" s="30"/>
      <c r="F65" s="30"/>
    </row>
    <row r="66" spans="4:6" ht="15">
      <c r="D66" s="30"/>
      <c r="E66" s="30"/>
      <c r="F66" s="30"/>
    </row>
    <row r="67" spans="4:6" ht="15">
      <c r="D67" s="30"/>
      <c r="E67" s="30"/>
      <c r="F67" s="30"/>
    </row>
    <row r="68" spans="4:6" ht="15">
      <c r="D68" s="30"/>
      <c r="E68" s="30"/>
      <c r="F68" s="30"/>
    </row>
    <row r="69" spans="4:6" ht="15">
      <c r="D69" s="30"/>
      <c r="E69" s="30"/>
      <c r="F69" s="30"/>
    </row>
    <row r="70" spans="4:6" ht="15">
      <c r="D70" s="30"/>
      <c r="E70" s="30"/>
      <c r="F70" s="30"/>
    </row>
    <row r="71" spans="4:6" ht="15">
      <c r="D71" s="30"/>
      <c r="E71" s="30"/>
      <c r="F71" s="30"/>
    </row>
    <row r="72" spans="4:6" ht="15">
      <c r="D72" s="30"/>
      <c r="E72" s="30"/>
      <c r="F72" s="30"/>
    </row>
    <row r="73" spans="4:6" ht="15">
      <c r="D73" s="30"/>
      <c r="E73" s="30"/>
      <c r="F73" s="30"/>
    </row>
    <row r="74" spans="4:6" ht="15">
      <c r="D74" s="30"/>
      <c r="E74" s="30"/>
      <c r="F74" s="30"/>
    </row>
    <row r="75" spans="4:6" ht="15">
      <c r="D75" s="30"/>
      <c r="E75" s="30"/>
      <c r="F75" s="30"/>
    </row>
    <row r="76" spans="4:6" ht="15">
      <c r="D76" s="30"/>
      <c r="E76" s="30"/>
      <c r="F76" s="30"/>
    </row>
    <row r="77" spans="4:6" ht="15">
      <c r="D77" s="30"/>
      <c r="E77" s="30"/>
      <c r="F77" s="30"/>
    </row>
    <row r="78" spans="4:6" ht="15">
      <c r="D78" s="30"/>
      <c r="E78" s="30"/>
      <c r="F78" s="30"/>
    </row>
    <row r="79" spans="4:6" ht="15">
      <c r="D79" s="30"/>
      <c r="E79" s="30"/>
      <c r="F79" s="30"/>
    </row>
    <row r="80" spans="4:6" ht="15">
      <c r="D80" s="30"/>
      <c r="E80" s="30"/>
      <c r="F80" s="30"/>
    </row>
    <row r="81" spans="4:6" ht="15">
      <c r="D81" s="30"/>
      <c r="E81" s="30"/>
      <c r="F81" s="30"/>
    </row>
    <row r="82" spans="4:6" ht="15">
      <c r="D82" s="30"/>
      <c r="E82" s="30"/>
      <c r="F82" s="30"/>
    </row>
    <row r="83" spans="4:6" ht="15">
      <c r="D83" s="30"/>
      <c r="E83" s="30"/>
      <c r="F83" s="30"/>
    </row>
    <row r="84" spans="4:6" ht="15">
      <c r="D84" s="30"/>
      <c r="E84" s="30"/>
      <c r="F84" s="30"/>
    </row>
    <row r="85" spans="4:6" ht="15">
      <c r="D85" s="30"/>
      <c r="E85" s="30"/>
      <c r="F85" s="30"/>
    </row>
    <row r="86" spans="4:6" ht="15">
      <c r="D86" s="30"/>
      <c r="E86" s="30"/>
      <c r="F86" s="30"/>
    </row>
    <row r="87" spans="4:6" ht="15">
      <c r="D87" s="30"/>
      <c r="E87" s="30"/>
      <c r="F87" s="30"/>
    </row>
    <row r="88" spans="4:6" ht="15">
      <c r="D88" s="30"/>
      <c r="E88" s="30"/>
      <c r="F88" s="30"/>
    </row>
    <row r="89" spans="4:6" ht="15">
      <c r="D89" s="30"/>
      <c r="E89" s="30"/>
      <c r="F89" s="30"/>
    </row>
    <row r="90" spans="4:6" ht="15">
      <c r="D90" s="30"/>
      <c r="E90" s="30"/>
      <c r="F90" s="30"/>
    </row>
    <row r="91" spans="4:6" ht="15">
      <c r="D91" s="30"/>
      <c r="E91" s="30"/>
      <c r="F91" s="30"/>
    </row>
    <row r="92" spans="4:6" ht="15">
      <c r="D92" s="30"/>
      <c r="E92" s="30"/>
      <c r="F92" s="30"/>
    </row>
    <row r="93" spans="4:6" ht="15">
      <c r="D93" s="30"/>
      <c r="E93" s="30"/>
      <c r="F93" s="30"/>
    </row>
    <row r="94" spans="4:6" ht="15">
      <c r="D94" s="30"/>
      <c r="E94" s="30"/>
      <c r="F94" s="30"/>
    </row>
    <row r="95" spans="4:6" ht="15">
      <c r="D95" s="30"/>
      <c r="E95" s="30"/>
      <c r="F95" s="30"/>
    </row>
  </sheetData>
  <sheetProtection/>
  <printOptions horizontalCentered="1" verticalCentered="1"/>
  <pageMargins left="0.25" right="0.25" top="0" bottom="0"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Dickinson, Vrabel &amp; Cassells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OF SPARTA</dc:title>
  <dc:subject>ANNUAL FINANCIAL STATEMENT</dc:subject>
  <dc:creator>Vincent M. Montanino</dc:creator>
  <cp:keywords/>
  <dc:description/>
  <cp:lastModifiedBy>Thimothy</cp:lastModifiedBy>
  <cp:lastPrinted>2014-03-17T17:47:10Z</cp:lastPrinted>
  <dcterms:created xsi:type="dcterms:W3CDTF">1996-10-06T15:28:30Z</dcterms:created>
  <dcterms:modified xsi:type="dcterms:W3CDTF">2014-03-17T19:06:28Z</dcterms:modified>
  <cp:category/>
  <cp:version/>
  <cp:contentType/>
  <cp:contentStatus/>
</cp:coreProperties>
</file>